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2"/>
  <workbookPr defaultThemeVersion="166925"/>
  <mc:AlternateContent xmlns:mc="http://schemas.openxmlformats.org/markup-compatibility/2006">
    <mc:Choice Requires="x15">
      <x15ac:absPath xmlns:x15ac="http://schemas.microsoft.com/office/spreadsheetml/2010/11/ac" url="C:\Users\MARLYS URIBE\Downloads\"/>
    </mc:Choice>
  </mc:AlternateContent>
  <xr:revisionPtr revIDLastSave="76" documentId="13_ncr:1_{7C08C764-E89E-4D4B-AD02-6FF5CE7DED03}" xr6:coauthVersionLast="47" xr6:coauthVersionMax="47" xr10:uidLastSave="{30DF093D-AF8C-4B15-AB73-4BC99C474E18}"/>
  <bookViews>
    <workbookView xWindow="-120" yWindow="-120" windowWidth="20730" windowHeight="11040" firstSheet="1" activeTab="1" xr2:uid="{00000000-000D-0000-FFFF-FFFF00000000}"/>
  </bookViews>
  <sheets>
    <sheet name="Datos" sheetId="5" state="hidden" r:id="rId1"/>
    <sheet name="Mapa de Riesgos" sheetId="3" r:id="rId2"/>
    <sheet name="Instructivo" sheetId="4" r:id="rId3"/>
  </sheets>
  <definedNames>
    <definedName name="_xlnm.Print_Area" localSheetId="1">'Mapa de Riesgos'!$A$1:$AK$22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1" i="3" l="1"/>
  <c r="S22" i="3"/>
  <c r="V22" i="3"/>
  <c r="V20" i="3"/>
  <c r="S20" i="3"/>
  <c r="V21" i="3"/>
  <c r="V19" i="3" l="1"/>
  <c r="S19" i="3"/>
  <c r="V18" i="3" l="1"/>
  <c r="S18" i="3"/>
  <c r="V17" i="3" l="1"/>
  <c r="S17" i="3"/>
  <c r="K17" i="3" l="1"/>
  <c r="L17" i="3" s="1"/>
  <c r="M17" i="3" l="1"/>
  <c r="H17" i="3"/>
  <c r="AD20" i="3" l="1"/>
  <c r="AC20" i="3" s="1"/>
  <c r="AD21" i="3"/>
  <c r="AD17" i="3"/>
  <c r="AC17" i="3" s="1"/>
  <c r="AD18" i="3"/>
  <c r="AC18" i="3" s="1"/>
  <c r="I17" i="3"/>
  <c r="Z17" i="3" s="1"/>
  <c r="AA17" i="3" s="1"/>
  <c r="N17" i="3"/>
  <c r="O17" i="3" s="1"/>
  <c r="AD22" i="3" l="1"/>
  <c r="AC22" i="3" s="1"/>
  <c r="AC21" i="3"/>
  <c r="AD19" i="3"/>
  <c r="AC19" i="3" s="1"/>
  <c r="AE17" i="3"/>
  <c r="AF17" i="3" s="1"/>
  <c r="AB17" i="3"/>
  <c r="Z18" i="3" s="1"/>
  <c r="AA18" i="3" l="1"/>
  <c r="AE18" i="3" s="1"/>
  <c r="AF18" i="3" s="1"/>
  <c r="AB18" i="3"/>
  <c r="Z19" i="3" s="1"/>
  <c r="AB19" i="3" l="1"/>
  <c r="Z21" i="3" s="1"/>
  <c r="AA19" i="3"/>
  <c r="AE19" i="3" s="1"/>
  <c r="AF19" i="3" s="1"/>
  <c r="Z20" i="3" l="1"/>
  <c r="AB20" i="3" l="1"/>
  <c r="AA20" i="3"/>
  <c r="AE20" i="3" s="1"/>
  <c r="AF20" i="3" s="1"/>
  <c r="AB21" i="3"/>
  <c r="Z22" i="3" s="1"/>
  <c r="AA21" i="3"/>
  <c r="AE21" i="3" s="1"/>
  <c r="AF21" i="3" s="1"/>
  <c r="AB22" i="3" l="1"/>
  <c r="AA22" i="3"/>
  <c r="AE22" i="3" s="1"/>
  <c r="AF22" i="3" s="1"/>
</calcChain>
</file>

<file path=xl/sharedStrings.xml><?xml version="1.0" encoding="utf-8"?>
<sst xmlns="http://schemas.openxmlformats.org/spreadsheetml/2006/main" count="208" uniqueCount="160">
  <si>
    <t>area de impacto</t>
  </si>
  <si>
    <t>PROBABILIDAD DE OCURRENCIA</t>
  </si>
  <si>
    <t>IMPACTO</t>
  </si>
  <si>
    <t>CONDICIONES RIESGO INHERENTE</t>
  </si>
  <si>
    <t>AFECTACIÓN ECONÓMICA O PRESUPUESTAL</t>
  </si>
  <si>
    <t>Económico</t>
  </si>
  <si>
    <t>MUY BAJA</t>
  </si>
  <si>
    <t>LEVE</t>
  </si>
  <si>
    <t>MUY BAJA - LEVE</t>
  </si>
  <si>
    <t>BAJO</t>
  </si>
  <si>
    <t>Afectación Menor a 700 SMLMV</t>
  </si>
  <si>
    <t>Leve</t>
  </si>
  <si>
    <t>Reputacional</t>
  </si>
  <si>
    <t>BAJA</t>
  </si>
  <si>
    <t>MENOR</t>
  </si>
  <si>
    <t>MUY BAJA - MENOR</t>
  </si>
  <si>
    <t>Afectación Entre 700 y 1500 SMLMV</t>
  </si>
  <si>
    <t>Menor</t>
  </si>
  <si>
    <t>Económico y Reputacional</t>
  </si>
  <si>
    <t>MEDIA</t>
  </si>
  <si>
    <t>MODERADO</t>
  </si>
  <si>
    <t>MUY BAJA - MODERADO</t>
  </si>
  <si>
    <t>Afectación Entre 1500 y 2300 SMLMV</t>
  </si>
  <si>
    <t>Moderado</t>
  </si>
  <si>
    <t>ALTA</t>
  </si>
  <si>
    <t>MAYOR</t>
  </si>
  <si>
    <t>MUY BAJA - MAYOR</t>
  </si>
  <si>
    <t>ALTO</t>
  </si>
  <si>
    <t>Afectación Entre 2300 y 3000 SMLMV</t>
  </si>
  <si>
    <t>Mayor</t>
  </si>
  <si>
    <t>MUY ALTA</t>
  </si>
  <si>
    <t>CATASTRÓFICO</t>
  </si>
  <si>
    <t>MUY BAJA - CATASTRÓFICO</t>
  </si>
  <si>
    <t>EXTREMO</t>
  </si>
  <si>
    <t xml:space="preserve">Afectación Mayor a 3000 SMLMV </t>
  </si>
  <si>
    <t>Catastrófico</t>
  </si>
  <si>
    <t>BAJA - LEVE</t>
  </si>
  <si>
    <t>BAJA - MENOR</t>
  </si>
  <si>
    <t>AFECTACIÓN REPUTACIONAL</t>
  </si>
  <si>
    <t>BAJA - MODERADO</t>
  </si>
  <si>
    <t>El riesgo afecta la imagen de algún área de la organización.</t>
  </si>
  <si>
    <t>BAJA - MAYOR</t>
  </si>
  <si>
    <t>El riesgo afecta la imagen de la entidad internamente, de conocimiento general nivel interno, de junta directiva y/o de proveedores</t>
  </si>
  <si>
    <t>BAJA - CATASTRÓFICO</t>
  </si>
  <si>
    <t>El riesgo afecta la imagen de la entidad con algunos usuarios de relevancia frente al logro de los objetivos.</t>
  </si>
  <si>
    <t>MEDIA - LEVE</t>
  </si>
  <si>
    <t>El riesgo afecta la imagen de la entidad con efecto publicitario sostenido a nivel de sector administrativo o distrital</t>
  </si>
  <si>
    <t>MEDIA - MENOR</t>
  </si>
  <si>
    <t>El riesgo afecta la imagen de la entidad a nivel nacional, con efecto publicitario sostenido a nivel país</t>
  </si>
  <si>
    <t>MEDIA - MODERADO</t>
  </si>
  <si>
    <t>MEDIA - MAYOR</t>
  </si>
  <si>
    <t>MEDIA - CATASTRÓFICO</t>
  </si>
  <si>
    <t>ALTA - LEVE</t>
  </si>
  <si>
    <t>TIPO DE CONTROL</t>
  </si>
  <si>
    <t>ALTA - MENOR</t>
  </si>
  <si>
    <t>Preventivo</t>
  </si>
  <si>
    <t>ALTA - MODERADO</t>
  </si>
  <si>
    <t>Detectivo</t>
  </si>
  <si>
    <t>ALTA - MAYOR</t>
  </si>
  <si>
    <t>Correctivo</t>
  </si>
  <si>
    <t>ALTA - CATASTRÓFICO</t>
  </si>
  <si>
    <t>MUY ALTA - LEVE</t>
  </si>
  <si>
    <t>IMPLEMENTACIÓN</t>
  </si>
  <si>
    <t>MUY ALTA - MENOR</t>
  </si>
  <si>
    <t>Automático</t>
  </si>
  <si>
    <t>MUY ALTA - MODERADO</t>
  </si>
  <si>
    <t>Manual</t>
  </si>
  <si>
    <t>MUY ALTA - MAYOR</t>
  </si>
  <si>
    <t>MUY ALTA - CATASTRÓFICO</t>
  </si>
  <si>
    <t>PLANEACIÓN</t>
  </si>
  <si>
    <t>CÓDIGO</t>
  </si>
  <si>
    <t>E-DES-FT-015</t>
  </si>
  <si>
    <t>VERSIÓN</t>
  </si>
  <si>
    <t>10</t>
  </si>
  <si>
    <t>MAPA DE RIESGOS DE GESTIÓN</t>
  </si>
  <si>
    <t>PÁGINA</t>
  </si>
  <si>
    <t>1 DE 1</t>
  </si>
  <si>
    <t>VIGENTE DESDE</t>
  </si>
  <si>
    <t>Proceso</t>
  </si>
  <si>
    <t>DIRECCIONAMIENTO ESTRATÉGICO</t>
  </si>
  <si>
    <t>Objetivo del Proceso</t>
  </si>
  <si>
    <t>Definir los lineamientos y estrategias que orienten la gestión del IDIPRON, mediante la formulación, despliegue y seguimiento de la plataforma estratégica a través de modelos de gestión, planes, programas y proyectos que permitan el cumplimiento de los objetivos institucionales, sectoriales y metas de gobierno.</t>
  </si>
  <si>
    <t>Alcance</t>
  </si>
  <si>
    <t>Inicia con la formulación de la plataforma estratégica de la Entidad, su seguimiento, evaluación y finaliza con la elaboración de planes para el mejoramiento de la gestión institucional</t>
  </si>
  <si>
    <t>IDENTIFICACIÓN DEL RIESGO</t>
  </si>
  <si>
    <t>VALORACIÓN DEL RIESGO</t>
  </si>
  <si>
    <t>GESTIÓN DEL RIESGO</t>
  </si>
  <si>
    <t xml:space="preserve">MONITOREO </t>
  </si>
  <si>
    <t>SEGUIMIENTO Y EVALUACIÓN</t>
  </si>
  <si>
    <t>Atributos</t>
  </si>
  <si>
    <t>No. De Riesgo</t>
  </si>
  <si>
    <t>Impacto</t>
  </si>
  <si>
    <t>Causa Inmediata</t>
  </si>
  <si>
    <t>Causa Raiz</t>
  </si>
  <si>
    <t>Descripción del Riesgo</t>
  </si>
  <si>
    <t>Clasificación Riesgo</t>
  </si>
  <si>
    <t>Frecuencia con la que se realiza la actividad</t>
  </si>
  <si>
    <t>Probabilidad 
Inherente</t>
  </si>
  <si>
    <t>%</t>
  </si>
  <si>
    <t>Criterios de Impacto</t>
  </si>
  <si>
    <t>Observacion de Impacto</t>
  </si>
  <si>
    <t>Impacto
 Inherente</t>
  </si>
  <si>
    <t>Zona de riesgo</t>
  </si>
  <si>
    <t>Zona de riesgo
inherente</t>
  </si>
  <si>
    <t>No. De control</t>
  </si>
  <si>
    <t>Descripción del Control</t>
  </si>
  <si>
    <t>Afectación</t>
  </si>
  <si>
    <t xml:space="preserve">Tipo </t>
  </si>
  <si>
    <t>Implementación</t>
  </si>
  <si>
    <t>Calificación</t>
  </si>
  <si>
    <t>Documentación</t>
  </si>
  <si>
    <t>Frecuencia</t>
  </si>
  <si>
    <t>Evidencia</t>
  </si>
  <si>
    <t xml:space="preserve">Probabilidad Residual </t>
  </si>
  <si>
    <t>Probabilidad Residual Final</t>
  </si>
  <si>
    <t>Impacto Residual Final</t>
  </si>
  <si>
    <t>Zona de Riesgo Final</t>
  </si>
  <si>
    <t>Tratamiento</t>
  </si>
  <si>
    <t>Plan de Acción</t>
  </si>
  <si>
    <t>Responsable</t>
  </si>
  <si>
    <t>Fecha implementación</t>
  </si>
  <si>
    <t>Fecha Del Monitoreo</t>
  </si>
  <si>
    <t>Reporte De La Ejecución De Los Controles</t>
  </si>
  <si>
    <t>Reporte De La Ejecución De Las Acciones Para El Fortalecimento Del Riesgo</t>
  </si>
  <si>
    <t>Reporte De Las Acciones Desarrolladas En Caso De Que Se Haya Materializado El Riesgo</t>
  </si>
  <si>
    <t>Observaciones Del Monitoreo</t>
  </si>
  <si>
    <t xml:space="preserve">OBSERVACIONES OFICINA ASESORA DE PLANEACIÓN </t>
  </si>
  <si>
    <t>OBSERVACIONES OFICINA DE CONTROL INTERNO</t>
  </si>
  <si>
    <t>decisiones en contra de la entidad proferidas por entes de control</t>
  </si>
  <si>
    <t xml:space="preserve">deficiencias en la formulación, actualización y seguimiento de la plataforma estratégica institucional que ocasione incumplimiento de los objetivos institucionales, sectoriales y metas de gobierno </t>
  </si>
  <si>
    <t xml:space="preserve">Probabilidad de afectación Reputacional por decisiones en contra de la entidad proferidas por entes de control debido a deficiencias en la formulación, actualización y seguimiento de la plataforma estratégica institucional que ocasione incumplimiento de los objetivos institucionales, sectoriales y metas de gobierno </t>
  </si>
  <si>
    <t>Cada cuatro (4) años, una vez es aprobado el Plan Distrital de Desarrollo,  el jefe de la Oficina Asesora de Planeacion, verifica que la formulación de la plataforma estratégica se realice con base en los lineamientos establecidos en la normatividad vigente para la planeacion de las entidades, dejando constancia de ello en las actas de reunion.</t>
  </si>
  <si>
    <t>Caracterizacion del proceso  E-DESCP-001</t>
  </si>
  <si>
    <t>Cada cuatro (4) años</t>
  </si>
  <si>
    <t>actas de reunion</t>
  </si>
  <si>
    <t>ACEPTAR EL RIESGO</t>
  </si>
  <si>
    <t>De acuerdo con la.metodologia para la administración del riesgo, no se formulan acciones de fortalecimiento para la vigencia 2024, por cuanto los controles existentes se consideran suficientes y permiten mitigar el riesgo</t>
  </si>
  <si>
    <t xml:space="preserve">Se adelantó el reporte de la ejecución de los controles, como se muestra a continuación: 
Control 1: la formulación de la plataforma estratégica se realizó en el año 2024 con base en los lineamientos establecidos en la normatividad vigente para el periodo 2024 - 2027 por lo tanto,  en la presente vigencia no se adelanta seguimiento. 
Control 2: La formulación de los proyectos de inversión se realizó en la vigencia 2024, por lo que en la presente vigencia no se adelanta seguimiento.
Control 3: Desde la Oficina Asesora de Planeación, se realizó el seguimiento del primer trimestre de 2025, a través de la plataforma SEGPLAN de cada uno de los proyectos de inversión, como se muestra en el soporte (Componente_de_gestion_e_inversion_por_entidad_2024 marzo 2025) generado por la plataforma en mención, adicional a lo anterior, se realizó el envío de correo electrónico a la Secretaria Distrital de Planeación, en el cual se solicita la validación de la información reportada, se adjunta como evidencia el correo en mención. 
Control 4: 
En el periodo determinado para el control, no se hizo necesario la citación a mesas de trabajo a los procesos involucrados para ajustar la formulación por parte del jefe de  Oficina Asesora de Planeación. 
Control 5: Al momento de adelantar el seguimiento de los proyectos de inversión, no se detectaron inconsistencias por lo que no se requirió generar alertas a los procesos. 
Control 6: No se detectaron incumplimientos reiterativos, por lo que no se adelantaron mesas de trabajo con los procesos para posibles subsanaciones. 
</t>
  </si>
  <si>
    <t xml:space="preserve">Para el proceso, no aplica acciones de fortalecimiento. </t>
  </si>
  <si>
    <t xml:space="preserve">Para el periodo, no se ha materializado el riesgo. </t>
  </si>
  <si>
    <t>N/A</t>
  </si>
  <si>
    <r>
      <rPr>
        <b/>
        <u/>
        <sz val="10"/>
        <color rgb="FF000000"/>
        <rFont val="Times New Roman"/>
      </rPr>
      <t xml:space="preserve">15-05-2025
</t>
    </r>
    <r>
      <rPr>
        <sz val="10"/>
        <color rgb="FF000000"/>
        <rFont val="Times New Roman"/>
      </rPr>
      <t xml:space="preserve">
</t>
    </r>
    <r>
      <rPr>
        <b/>
        <u/>
        <sz val="10"/>
        <color rgb="FF000000"/>
        <rFont val="Times New Roman"/>
      </rPr>
      <t xml:space="preserve">Control 1: 
</t>
    </r>
    <r>
      <rPr>
        <sz val="10"/>
        <color rgb="FF000000"/>
        <rFont val="Times New Roman"/>
      </rPr>
      <t xml:space="preserve">Para esta periodo no fue necesario la aplicación de este control, dado a que la formulación de la plataforma estratégica se realizó en la vigencia del año 2024. Dicha formulacion es cada 4 años
</t>
    </r>
    <r>
      <rPr>
        <b/>
        <u/>
        <sz val="10"/>
        <color rgb="FF000000"/>
        <rFont val="Times New Roman"/>
      </rPr>
      <t xml:space="preserve">
Control 2: 
</t>
    </r>
    <r>
      <rPr>
        <sz val="10"/>
        <color rgb="FF000000"/>
        <rFont val="Times New Roman"/>
      </rPr>
      <t xml:space="preserve">Para esta periodo no fue necesario la aplicación de este control, dado a que la formulación de los proyectos de inversion liderado por el jefe de  Oficina Asesora de Planeación se realizó en la vigencia del año 2024. Dicha formulacion es cada 4 años.
</t>
    </r>
    <r>
      <rPr>
        <b/>
        <u/>
        <sz val="10"/>
        <color rgb="FF000000"/>
        <rFont val="Times New Roman"/>
      </rPr>
      <t xml:space="preserve">Control 3:  
</t>
    </r>
    <r>
      <rPr>
        <sz val="10"/>
        <color rgb="FF000000"/>
        <rFont val="Times New Roman"/>
      </rPr>
      <t xml:space="preserve">Se identifica la aplicacion del control a través del soporte  que generan  de la plataforma SEGPLAN de cada uno de los proyectos de inversión y el correo electronico, sobre el segumiento al cumplimiento de la plataforma estratégica de los proyectos de inversión.
De igual manera, con los (PLANES ESTRATEGICOS Y PLANES DE ACCIÓN). 
</t>
    </r>
    <r>
      <rPr>
        <b/>
        <sz val="10"/>
        <color rgb="FF000000"/>
        <rFont val="Times New Roman"/>
      </rPr>
      <t xml:space="preserve">Control 4:
</t>
    </r>
    <r>
      <rPr>
        <sz val="10"/>
        <color rgb="FF000000"/>
        <rFont val="Times New Roman"/>
      </rPr>
      <t xml:space="preserve">Para este periodo  no fue necesario la aplicacion de este control por parte del el jefe de  Oficina Asesora de Planeación. Teniendo en cuenta que no fue neceario ajustar la plataforma estrategica.
</t>
    </r>
    <r>
      <rPr>
        <b/>
        <sz val="10"/>
        <color rgb="FF000000"/>
        <rFont val="Times New Roman"/>
      </rPr>
      <t xml:space="preserve">Control 5:
</t>
    </r>
    <r>
      <rPr>
        <sz val="10"/>
        <color rgb="FF000000"/>
        <rFont val="Times New Roman"/>
      </rPr>
      <t xml:space="preserve">Para este periodo  no fue necesario la aplicacion de este control por parte del el jefe de  Oficina Asesora de Planeación, teniendo en cuenta que  NO se detectaron incumplimientos por debajo de lo esperado.
</t>
    </r>
    <r>
      <rPr>
        <b/>
        <sz val="10"/>
        <color rgb="FF000000"/>
        <rFont val="Times New Roman"/>
      </rPr>
      <t xml:space="preserve">Control 6:
</t>
    </r>
    <r>
      <rPr>
        <sz val="10"/>
        <color rgb="FF000000"/>
        <rFont val="Times New Roman"/>
      </rPr>
      <t xml:space="preserve">Para este periodo  no fue necesario la aplicacion de este control por parte del el jefe de  Oficina Asesora de Planeación, teniendo en cuenta que NO se detectaron incumplimientos reiterativos o muy por debajo de lo esperado para el periodo en el que se hace seguimiento.
No aplica acción de fortalecimiento
</t>
    </r>
    <r>
      <rPr>
        <u/>
        <sz val="10"/>
        <color rgb="FF000000"/>
        <rFont val="Times New Roman"/>
      </rPr>
      <t xml:space="preserve">Para el periodo, no se materializó el riesgo. </t>
    </r>
  </si>
  <si>
    <r>
      <rPr>
        <b/>
        <sz val="10"/>
        <color rgb="FF000000"/>
        <rFont val="Times New Roman"/>
      </rPr>
      <t>Control No. 1</t>
    </r>
    <r>
      <rPr>
        <sz val="10"/>
        <color rgb="FF000000"/>
        <rFont val="Times New Roman"/>
      </rPr>
      <t xml:space="preserve">. Se reportó que durante este periodo no se dio aplicación a la actividad de control.
</t>
    </r>
    <r>
      <rPr>
        <b/>
        <sz val="10"/>
        <color rgb="FF000000"/>
        <rFont val="Times New Roman"/>
      </rPr>
      <t>Control No. 2</t>
    </r>
    <r>
      <rPr>
        <sz val="10"/>
        <color rgb="FF000000"/>
        <rFont val="Times New Roman"/>
      </rPr>
      <t xml:space="preserve">. Se reportó que durante este periodo no se dio aplicación a la actividad de control.
</t>
    </r>
    <r>
      <rPr>
        <b/>
        <sz val="10"/>
        <color rgb="FF000000"/>
        <rFont val="Times New Roman"/>
      </rPr>
      <t>Control No. 3</t>
    </r>
    <r>
      <rPr>
        <sz val="10"/>
        <color rgb="FF000000"/>
        <rFont val="Times New Roman"/>
      </rPr>
      <t xml:space="preserve">. Se evidenció la ejecución de la actividad de control, sin embargo, se recomienda que, para el próximo monitoreo, realizar una revisión del mismo y ajustar las evidencias de acuerdo con su propósito ya que se puede observar que no solo se aportan correos electrónicos, esto a fin de continuar ejecutando las actividades de control de manera periódica y efectiva, con evidencias completas y en coherencia según lo establecido en la descripción del control.
</t>
    </r>
    <r>
      <rPr>
        <b/>
        <sz val="10"/>
        <color rgb="FF000000"/>
        <rFont val="Times New Roman"/>
      </rPr>
      <t>Control No. 4</t>
    </r>
    <r>
      <rPr>
        <sz val="10"/>
        <color rgb="FF000000"/>
        <rFont val="Times New Roman"/>
      </rPr>
      <t xml:space="preserve">. Se reportó que durante este periodo no se dio aplicación a la actividad de control.	
</t>
    </r>
    <r>
      <rPr>
        <b/>
        <sz val="10"/>
        <color rgb="FF000000"/>
        <rFont val="Times New Roman"/>
      </rPr>
      <t>Control No. 5</t>
    </r>
    <r>
      <rPr>
        <sz val="10"/>
        <color rgb="FF000000"/>
        <rFont val="Times New Roman"/>
      </rPr>
      <t xml:space="preserve">. Se reportó que durante este periodo no se dio aplicación a la actividad de control.
</t>
    </r>
    <r>
      <rPr>
        <b/>
        <sz val="10"/>
        <color rgb="FF000000"/>
        <rFont val="Times New Roman"/>
      </rPr>
      <t>Control No. 6</t>
    </r>
    <r>
      <rPr>
        <sz val="10"/>
        <color rgb="FF000000"/>
        <rFont val="Times New Roman"/>
      </rPr>
      <t xml:space="preserve">. Se reportó que durante este periodo no se requirió aplicación a la actividad de control.
</t>
    </r>
    <r>
      <rPr>
        <b/>
        <sz val="10"/>
        <color rgb="FF000000"/>
        <rFont val="Times New Roman"/>
      </rPr>
      <t>ACCIÓN DE FORTALECIMIENTO:</t>
    </r>
    <r>
      <rPr>
        <sz val="10"/>
        <color rgb="FF000000"/>
        <rFont val="Times New Roman"/>
      </rPr>
      <t xml:space="preserve"> No se requiere acción de fortalecimiento.
- No se reporta materialización del riesgo.
</t>
    </r>
  </si>
  <si>
    <t>Cada cuatro (4) años, el Jefe de la Oficina Asesora de Planeación lidera la formulación de los proyectos de inversión del Instituto en conjunto con  los subdirectores (Gerentes de Proyecto) y la Oficina Asesora de Planeación, de acuerdo con las necesidades manifiestas de sus áreas siguiendo los lineamientos establecidos en el procedimiento "Planificación de la Inversión E-DES-PR-001" los proyectos de inversión formulados son revisados por el Jefe Oficina de Planeación y la  Secretaría de Hacienda y Planeación Distrital-SEGPLAN verificando que cumpla con los lineamientos establecidos en la normatividad vigente</t>
  </si>
  <si>
    <t>"Planificación de la Inversión E-DES-PR-001</t>
  </si>
  <si>
    <t>Ficha de Proyecto de inversión aprobados</t>
  </si>
  <si>
    <t>Cada tres meses,  el jefe de la oficina asesora de planeación lidera el seguimiento al cumplimiento de la plataforma estratégica (Plan Estratégico y Plan de Acción) y de los proyectos de inversión, comparando los reportes realizados por los procesos y sus evidencias contra los resultados esperados para el periodo y el acumulado anual</t>
  </si>
  <si>
    <t>Procedimiento "Formulación y Seguimiento de la Planeación Institucional" E-DES-PR-003</t>
  </si>
  <si>
    <t>Cada (3) meses</t>
  </si>
  <si>
    <t>Correo Electrónicos</t>
  </si>
  <si>
    <t>Cuando se detecta algun error o deficiencia en la formulación de la plataforma estrategica, el jefe de la Oficina Asesora de Planeación, cita a mesas de trabajo a los procesos involucrados para ajustar  la formulación y una vez realizada la actualización, se presenta al Comite Institucional de Gestión y Desempeño para su revisión y aprobación</t>
  </si>
  <si>
    <t>Cuando se detecta algun error o deficiencia en la formulación de la plataforma estrategica</t>
  </si>
  <si>
    <t>Actas de Comité</t>
  </si>
  <si>
    <t xml:space="preserve">En caso de que en el seguimiento realizado por la OAP, se detecten cumplimientos por debajo de lo esperado, el jefe de la Oficina Asesora de Planeación genera alertas a los procesos para que realicen las acciones necesarias que permitan evitar que se conviertan en incumplimientos posteriores </t>
  </si>
  <si>
    <t>En caso de que en el seguimiento realizado por la OAP, se detecten cumplimientos por debajo de lo esperado</t>
  </si>
  <si>
    <t>Correos Electrónicos</t>
  </si>
  <si>
    <t xml:space="preserve">Cuando se detecten incumplimientos reiterativos o muy por debajo de lo esperado para el periodo en el que se hace seguimiento, El Jefe de la Oficina Asesora de Planeación lidera mesas de trabajo con los procesos implicados con el fin de establecer las actividades inmediatas que se deben realizar para que se alcance el avance programado </t>
  </si>
  <si>
    <t>Formulación y Seguimiento de la Planeación Institucional E-DES-PR-003</t>
  </si>
  <si>
    <t>Cuando se detecten incumplimientos reiterativos o muy por debajo de lo esperado</t>
  </si>
  <si>
    <t>Actas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</si>
</sst>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21">
    <font>
      <sz val="11"/>
      <color theme="1"/>
      <name val="Calibri"/>
      <family val="2"/>
      <scheme val="minor"/>
    </font>
    <font>
      <b/>
      <sz val="12"/>
      <color theme="1"/>
      <name val="Times New Roman"/>
      <family val="1"/>
    </font>
    <font>
      <sz val="12"/>
      <color theme="1"/>
      <name val="Times New Roman"/>
      <family val="1"/>
    </font>
    <font>
      <sz val="14"/>
      <color theme="1"/>
      <name val="Times New Roman"/>
      <family val="1"/>
    </font>
    <font>
      <b/>
      <sz val="10"/>
      <color theme="1"/>
      <name val="Times New Roman"/>
      <family val="1"/>
    </font>
    <font>
      <sz val="14"/>
      <name val="Times New Roman"/>
      <family val="1"/>
    </font>
    <font>
      <sz val="11"/>
      <color theme="1"/>
      <name val="Calibri"/>
      <family val="2"/>
      <scheme val="minor"/>
    </font>
    <font>
      <b/>
      <sz val="11"/>
      <color theme="1"/>
      <name val="Calibri"/>
      <family val="2"/>
      <scheme val="minor"/>
    </font>
    <font>
      <b/>
      <sz val="16"/>
      <color theme="1"/>
      <name val="Times New Roman"/>
      <family val="1"/>
    </font>
    <font>
      <sz val="12"/>
      <name val="Times New Roman"/>
      <family val="1"/>
    </font>
    <font>
      <b/>
      <sz val="18"/>
      <color theme="1"/>
      <name val="Times New Roman"/>
      <family val="1"/>
    </font>
    <font>
      <sz val="10"/>
      <color theme="1"/>
      <name val="Times New Roman"/>
      <family val="1"/>
    </font>
    <font>
      <sz val="10"/>
      <color rgb="FF000000"/>
      <name val="Times New Roman"/>
      <family val="1"/>
    </font>
    <font>
      <sz val="12"/>
      <color rgb="FFFF0000"/>
      <name val="Times New Roman"/>
      <family val="1"/>
    </font>
    <font>
      <sz val="11"/>
      <color rgb="FF242424"/>
      <name val="Aptos Narrow"/>
      <charset val="1"/>
    </font>
    <font>
      <sz val="11"/>
      <color theme="1"/>
      <name val="Times New Roman"/>
      <family val="1"/>
    </font>
    <font>
      <b/>
      <sz val="11"/>
      <color rgb="FF000000"/>
      <name val="Times New Roman"/>
    </font>
    <font>
      <sz val="10"/>
      <color rgb="FF000000"/>
      <name val="Times New Roman"/>
    </font>
    <font>
      <b/>
      <sz val="10"/>
      <color rgb="FF000000"/>
      <name val="Times New Roman"/>
    </font>
    <font>
      <b/>
      <u/>
      <sz val="10"/>
      <color rgb="FF000000"/>
      <name val="Times New Roman"/>
    </font>
    <font>
      <u/>
      <sz val="10"/>
      <color rgb="FF000000"/>
      <name val="Times New Roman"/>
    </font>
  </fonts>
  <fills count="6">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41" fontId="6" fillId="0" borderId="0" applyFont="0" applyFill="0" applyBorder="0" applyAlignment="0" applyProtection="0"/>
  </cellStyleXfs>
  <cellXfs count="185">
    <xf numFmtId="0" fontId="0" fillId="0" borderId="0" xfId="0"/>
    <xf numFmtId="0" fontId="2" fillId="0" borderId="0" xfId="0" applyFont="1"/>
    <xf numFmtId="0" fontId="2" fillId="0" borderId="0" xfId="0" applyFont="1" applyAlignment="1">
      <alignment horizontal="left"/>
    </xf>
    <xf numFmtId="0" fontId="0" fillId="0" borderId="0" xfId="0" applyAlignment="1">
      <alignment horizontal="left"/>
    </xf>
    <xf numFmtId="0" fontId="2" fillId="0" borderId="0" xfId="0" applyFont="1" applyAlignment="1">
      <alignment wrapText="1"/>
    </xf>
    <xf numFmtId="0" fontId="0" fillId="0" borderId="0" xfId="0" applyAlignment="1">
      <alignment horizontal="center" vertical="center"/>
    </xf>
    <xf numFmtId="0" fontId="2" fillId="0" borderId="1" xfId="0" applyFont="1" applyBorder="1" applyAlignment="1">
      <alignment horizontal="center" vertical="center" textRotation="90"/>
    </xf>
    <xf numFmtId="0" fontId="1" fillId="0" borderId="0" xfId="0" applyFont="1" applyAlignment="1">
      <alignment horizontal="center" vertical="center" wrapText="1"/>
    </xf>
    <xf numFmtId="0" fontId="2" fillId="0" borderId="13" xfId="0" applyFont="1" applyBorder="1" applyAlignment="1">
      <alignment horizontal="center" vertical="center"/>
    </xf>
    <xf numFmtId="0" fontId="2" fillId="0" borderId="15" xfId="0" applyFont="1" applyBorder="1" applyAlignment="1">
      <alignment horizontal="center" vertical="center"/>
    </xf>
    <xf numFmtId="0" fontId="3" fillId="2" borderId="30" xfId="0" applyFont="1" applyFill="1" applyBorder="1" applyAlignment="1">
      <alignment horizontal="center" vertical="center" textRotation="90"/>
    </xf>
    <xf numFmtId="0" fontId="5" fillId="2" borderId="5"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5" xfId="0" applyFont="1" applyFill="1" applyBorder="1" applyAlignment="1">
      <alignment horizontal="center" vertical="center" wrapText="1"/>
    </xf>
    <xf numFmtId="0" fontId="2" fillId="2" borderId="31" xfId="0" applyFont="1" applyFill="1" applyBorder="1" applyAlignment="1">
      <alignment horizontal="center" vertical="center" textRotation="90" wrapText="1"/>
    </xf>
    <xf numFmtId="0" fontId="2" fillId="2" borderId="30" xfId="0" applyFont="1" applyFill="1" applyBorder="1" applyAlignment="1">
      <alignment horizontal="center" vertical="center" textRotation="90"/>
    </xf>
    <xf numFmtId="0" fontId="2" fillId="2" borderId="5" xfId="0" applyFont="1" applyFill="1" applyBorder="1" applyAlignment="1">
      <alignment horizontal="center" vertical="center"/>
    </xf>
    <xf numFmtId="0" fontId="2" fillId="2" borderId="5" xfId="0" applyFont="1" applyFill="1" applyBorder="1" applyAlignment="1">
      <alignment horizontal="center" vertical="center" textRotation="90"/>
    </xf>
    <xf numFmtId="0" fontId="2" fillId="2" borderId="5" xfId="0" applyFont="1" applyFill="1" applyBorder="1" applyAlignment="1">
      <alignment horizontal="center" vertical="center" textRotation="90" wrapText="1"/>
    </xf>
    <xf numFmtId="0" fontId="2" fillId="2" borderId="30" xfId="0" applyFont="1" applyFill="1" applyBorder="1" applyAlignment="1">
      <alignment horizontal="center" vertical="center"/>
    </xf>
    <xf numFmtId="0" fontId="2" fillId="0" borderId="18" xfId="0" applyFont="1" applyBorder="1" applyAlignment="1">
      <alignment horizontal="center" vertical="center"/>
    </xf>
    <xf numFmtId="0" fontId="2" fillId="0" borderId="16" xfId="0" applyFont="1" applyBorder="1" applyAlignment="1">
      <alignment horizontal="center" vertical="center" textRotation="90"/>
    </xf>
    <xf numFmtId="0" fontId="3" fillId="3" borderId="5" xfId="0" applyFont="1" applyFill="1" applyBorder="1" applyAlignment="1">
      <alignment horizontal="center" vertical="center" wrapText="1"/>
    </xf>
    <xf numFmtId="9" fontId="0" fillId="0" borderId="0" xfId="0" applyNumberFormat="1"/>
    <xf numFmtId="0" fontId="7" fillId="0" borderId="0" xfId="0" applyFont="1"/>
    <xf numFmtId="0" fontId="0" fillId="0" borderId="0" xfId="0" applyAlignment="1">
      <alignment wrapText="1"/>
    </xf>
    <xf numFmtId="9" fontId="0" fillId="0" borderId="0" xfId="0" applyNumberFormat="1" applyAlignment="1">
      <alignment horizontal="center"/>
    </xf>
    <xf numFmtId="0" fontId="1" fillId="0" borderId="0" xfId="0" applyFont="1" applyAlignment="1">
      <alignment horizontal="center" vertical="center"/>
    </xf>
    <xf numFmtId="0" fontId="2" fillId="0" borderId="0" xfId="0" applyFont="1" applyAlignment="1">
      <alignment horizontal="justify" vertical="center" wrapText="1"/>
    </xf>
    <xf numFmtId="0" fontId="2" fillId="2" borderId="23" xfId="0" applyFont="1" applyFill="1" applyBorder="1"/>
    <xf numFmtId="0" fontId="2" fillId="2" borderId="7" xfId="0" applyFont="1" applyFill="1" applyBorder="1"/>
    <xf numFmtId="0" fontId="2" fillId="0" borderId="10" xfId="0" applyFont="1" applyBorder="1" applyAlignment="1">
      <alignment horizontal="justify" vertical="center" wrapText="1"/>
    </xf>
    <xf numFmtId="0" fontId="2" fillId="0" borderId="1" xfId="0" applyFont="1" applyBorder="1" applyAlignment="1">
      <alignment horizontal="justify" vertical="center" wrapText="1"/>
    </xf>
    <xf numFmtId="0" fontId="1" fillId="2" borderId="5" xfId="0" applyFont="1" applyFill="1" applyBorder="1" applyAlignment="1">
      <alignment horizontal="center" vertical="center"/>
    </xf>
    <xf numFmtId="0" fontId="2" fillId="0" borderId="21" xfId="0" applyFont="1" applyBorder="1" applyAlignment="1">
      <alignment horizontal="left"/>
    </xf>
    <xf numFmtId="0" fontId="2" fillId="0" borderId="10" xfId="0" applyFont="1" applyBorder="1" applyAlignment="1">
      <alignment horizontal="center" vertical="center" textRotation="90"/>
    </xf>
    <xf numFmtId="0" fontId="2" fillId="0" borderId="29" xfId="0" applyFont="1" applyBorder="1" applyAlignment="1">
      <alignment horizontal="left"/>
    </xf>
    <xf numFmtId="0" fontId="2" fillId="2" borderId="31" xfId="0" applyFont="1" applyFill="1" applyBorder="1" applyAlignment="1">
      <alignment horizontal="center" vertical="center" wrapText="1"/>
    </xf>
    <xf numFmtId="0" fontId="11" fillId="0" borderId="0" xfId="0" applyFont="1"/>
    <xf numFmtId="0" fontId="4" fillId="0" borderId="0" xfId="0" applyFont="1"/>
    <xf numFmtId="0" fontId="11" fillId="2" borderId="30" xfId="0" applyFont="1" applyFill="1" applyBorder="1" applyAlignment="1">
      <alignment horizontal="center" vertical="center" wrapText="1"/>
    </xf>
    <xf numFmtId="0" fontId="11" fillId="2" borderId="39"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2" fillId="0" borderId="30" xfId="0" applyFont="1" applyBorder="1" applyAlignment="1">
      <alignment horizontal="center" vertical="center"/>
    </xf>
    <xf numFmtId="0" fontId="2" fillId="0" borderId="5" xfId="0" applyFont="1" applyBorder="1" applyAlignment="1">
      <alignment horizontal="justify" vertical="center" wrapText="1"/>
    </xf>
    <xf numFmtId="0" fontId="2" fillId="0" borderId="5" xfId="0" applyFont="1" applyBorder="1" applyAlignment="1">
      <alignment horizontal="center" vertical="center" textRotation="90"/>
    </xf>
    <xf numFmtId="0" fontId="2" fillId="4" borderId="10" xfId="0" applyFont="1" applyFill="1" applyBorder="1" applyAlignment="1">
      <alignment horizontal="center" vertical="center"/>
    </xf>
    <xf numFmtId="0" fontId="2" fillId="4" borderId="1" xfId="0" applyFont="1" applyFill="1" applyBorder="1" applyAlignment="1">
      <alignment horizontal="center" vertical="center"/>
    </xf>
    <xf numFmtId="9" fontId="9" fillId="4" borderId="10" xfId="0" applyNumberFormat="1" applyFont="1" applyFill="1" applyBorder="1" applyAlignment="1">
      <alignment horizontal="center" vertical="center"/>
    </xf>
    <xf numFmtId="9" fontId="9" fillId="4" borderId="1" xfId="0" applyNumberFormat="1" applyFont="1" applyFill="1" applyBorder="1" applyAlignment="1">
      <alignment horizontal="center" vertical="center"/>
    </xf>
    <xf numFmtId="9" fontId="2" fillId="4" borderId="10" xfId="0" applyNumberFormat="1" applyFont="1" applyFill="1" applyBorder="1" applyAlignment="1">
      <alignment horizontal="center" vertical="center"/>
    </xf>
    <xf numFmtId="0" fontId="2" fillId="4" borderId="10" xfId="0" applyFont="1" applyFill="1" applyBorder="1" applyAlignment="1">
      <alignment horizontal="center" vertical="center" textRotation="90"/>
    </xf>
    <xf numFmtId="0" fontId="3" fillId="4" borderId="10" xfId="0" applyFont="1" applyFill="1" applyBorder="1" applyAlignment="1">
      <alignment horizontal="center" vertical="center" textRotation="90"/>
    </xf>
    <xf numFmtId="9" fontId="2" fillId="4" borderId="10" xfId="0" applyNumberFormat="1" applyFont="1" applyFill="1" applyBorder="1" applyAlignment="1">
      <alignment horizontal="center" vertical="center" textRotation="90"/>
    </xf>
    <xf numFmtId="9" fontId="2" fillId="4" borderId="1" xfId="0" applyNumberFormat="1" applyFont="1" applyFill="1" applyBorder="1" applyAlignment="1">
      <alignment horizontal="center" vertical="center"/>
    </xf>
    <xf numFmtId="0" fontId="2" fillId="4" borderId="1" xfId="0" applyFont="1" applyFill="1" applyBorder="1" applyAlignment="1">
      <alignment horizontal="center" vertical="center" textRotation="90"/>
    </xf>
    <xf numFmtId="0" fontId="3" fillId="4" borderId="1" xfId="0" applyFont="1" applyFill="1" applyBorder="1" applyAlignment="1">
      <alignment horizontal="center" vertical="center" textRotation="90"/>
    </xf>
    <xf numFmtId="9" fontId="2" fillId="4" borderId="1" xfId="0" applyNumberFormat="1" applyFont="1" applyFill="1" applyBorder="1" applyAlignment="1">
      <alignment horizontal="center" vertical="center" textRotation="90"/>
    </xf>
    <xf numFmtId="9" fontId="2" fillId="4" borderId="16" xfId="0" applyNumberFormat="1" applyFont="1" applyFill="1" applyBorder="1" applyAlignment="1">
      <alignment horizontal="center" vertical="center"/>
    </xf>
    <xf numFmtId="0" fontId="2" fillId="4" borderId="16" xfId="0" applyFont="1" applyFill="1" applyBorder="1" applyAlignment="1">
      <alignment horizontal="center" vertical="center" textRotation="90"/>
    </xf>
    <xf numFmtId="0" fontId="3" fillId="4" borderId="16" xfId="0" applyFont="1" applyFill="1" applyBorder="1" applyAlignment="1">
      <alignment horizontal="center" vertical="center" textRotation="90"/>
    </xf>
    <xf numFmtId="9" fontId="2" fillId="4" borderId="16" xfId="0" applyNumberFormat="1" applyFont="1" applyFill="1" applyBorder="1" applyAlignment="1">
      <alignment horizontal="center" vertical="center" textRotation="90"/>
    </xf>
    <xf numFmtId="0" fontId="2" fillId="4" borderId="10" xfId="0" applyFont="1" applyFill="1" applyBorder="1" applyAlignment="1">
      <alignment vertical="center" textRotation="90"/>
    </xf>
    <xf numFmtId="0" fontId="2" fillId="4" borderId="1" xfId="0" applyFont="1" applyFill="1" applyBorder="1" applyAlignment="1">
      <alignment vertical="center" textRotation="90"/>
    </xf>
    <xf numFmtId="0" fontId="2" fillId="4" borderId="16" xfId="0" applyFont="1" applyFill="1" applyBorder="1" applyAlignment="1">
      <alignment vertical="center" textRotation="90"/>
    </xf>
    <xf numFmtId="0" fontId="2" fillId="0" borderId="16" xfId="0" applyFont="1" applyBorder="1" applyAlignment="1">
      <alignment horizontal="justify" vertical="center" wrapText="1"/>
    </xf>
    <xf numFmtId="0" fontId="2" fillId="0" borderId="10"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5" xfId="0" applyFont="1" applyBorder="1" applyAlignment="1">
      <alignment horizontal="center" vertical="center" textRotation="90" wrapText="1"/>
    </xf>
    <xf numFmtId="0" fontId="2" fillId="0" borderId="16" xfId="0" applyFont="1" applyBorder="1" applyAlignment="1">
      <alignment horizontal="center" vertical="center" textRotation="90" wrapText="1"/>
    </xf>
    <xf numFmtId="0" fontId="13" fillId="3" borderId="10" xfId="0" applyFont="1" applyFill="1" applyBorder="1" applyAlignment="1">
      <alignment horizontal="center" vertical="center" textRotation="90" wrapText="1"/>
    </xf>
    <xf numFmtId="0" fontId="4" fillId="0" borderId="40" xfId="0" applyFont="1" applyBorder="1"/>
    <xf numFmtId="0" fontId="11" fillId="0" borderId="40" xfId="0" applyFont="1" applyBorder="1"/>
    <xf numFmtId="0" fontId="13" fillId="0" borderId="5" xfId="0" applyFont="1" applyBorder="1" applyAlignment="1">
      <alignment horizontal="center" vertical="center" textRotation="90" wrapText="1"/>
    </xf>
    <xf numFmtId="0" fontId="4" fillId="0" borderId="20"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5"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0" xfId="0" applyFont="1" applyAlignment="1">
      <alignment horizontal="center" vertical="center" wrapText="1"/>
    </xf>
    <xf numFmtId="0" fontId="8" fillId="0" borderId="26"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5" xfId="0" applyFont="1" applyBorder="1" applyAlignment="1">
      <alignment horizontal="center" vertical="center" wrapText="1"/>
    </xf>
    <xf numFmtId="0" fontId="3" fillId="0" borderId="10" xfId="0" applyFont="1" applyBorder="1" applyAlignment="1">
      <alignment horizontal="center"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0" borderId="16" xfId="0" applyFont="1" applyBorder="1" applyAlignment="1">
      <alignment horizontal="center" vertical="center"/>
    </xf>
    <xf numFmtId="0" fontId="1" fillId="2" borderId="20" xfId="0" applyFont="1" applyFill="1" applyBorder="1" applyAlignment="1">
      <alignment horizontal="center" vertical="center"/>
    </xf>
    <xf numFmtId="0" fontId="1" fillId="2" borderId="21" xfId="0" applyFont="1" applyFill="1" applyBorder="1" applyAlignment="1">
      <alignment horizontal="center" vertical="center"/>
    </xf>
    <xf numFmtId="0" fontId="1" fillId="2" borderId="22" xfId="0" applyFont="1" applyFill="1" applyBorder="1" applyAlignment="1">
      <alignment horizontal="center" vertical="center"/>
    </xf>
    <xf numFmtId="0" fontId="1" fillId="2" borderId="23"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24" xfId="0" applyFont="1" applyFill="1" applyBorder="1" applyAlignment="1">
      <alignment horizontal="center" vertical="center"/>
    </xf>
    <xf numFmtId="0" fontId="2" fillId="0" borderId="8" xfId="0" applyFont="1" applyBorder="1" applyAlignment="1">
      <alignment horizontal="center" vertical="center" wrapText="1"/>
    </xf>
    <xf numFmtId="0" fontId="2" fillId="0" borderId="35"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9"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33" xfId="0" applyFont="1" applyBorder="1" applyAlignment="1">
      <alignment horizontal="center" vertical="center" wrapText="1"/>
    </xf>
    <xf numFmtId="14" fontId="2" fillId="0" borderId="11" xfId="0" applyNumberFormat="1" applyFont="1" applyBorder="1" applyAlignment="1">
      <alignment horizontal="center" vertical="center" wrapText="1"/>
    </xf>
    <xf numFmtId="14" fontId="2" fillId="0" borderId="37" xfId="0" applyNumberFormat="1" applyFont="1" applyBorder="1" applyAlignment="1">
      <alignment horizontal="center" vertical="center" wrapText="1"/>
    </xf>
    <xf numFmtId="14" fontId="2" fillId="0" borderId="38" xfId="0" applyNumberFormat="1" applyFont="1" applyBorder="1" applyAlignment="1">
      <alignment horizontal="center" vertical="center" wrapText="1"/>
    </xf>
    <xf numFmtId="41" fontId="3" fillId="0" borderId="9" xfId="1" applyFont="1" applyBorder="1" applyAlignment="1">
      <alignment horizontal="center" vertical="center" wrapText="1"/>
    </xf>
    <xf numFmtId="41" fontId="3" fillId="0" borderId="32" xfId="1" applyFont="1" applyBorder="1" applyAlignment="1">
      <alignment horizontal="center" vertical="center" wrapText="1"/>
    </xf>
    <xf numFmtId="41" fontId="3" fillId="0" borderId="33" xfId="1" applyFont="1" applyBorder="1" applyAlignment="1">
      <alignment horizontal="center" vertical="center" wrapText="1"/>
    </xf>
    <xf numFmtId="9" fontId="3" fillId="4" borderId="9" xfId="0" applyNumberFormat="1" applyFont="1" applyFill="1" applyBorder="1" applyAlignment="1">
      <alignment horizontal="center" vertical="center"/>
    </xf>
    <xf numFmtId="9" fontId="3" fillId="4" borderId="32" xfId="0" applyNumberFormat="1" applyFont="1" applyFill="1" applyBorder="1" applyAlignment="1">
      <alignment horizontal="center" vertical="center"/>
    </xf>
    <xf numFmtId="9" fontId="3" fillId="4" borderId="33" xfId="0" applyNumberFormat="1" applyFont="1" applyFill="1" applyBorder="1" applyAlignment="1">
      <alignment horizontal="center" vertical="center"/>
    </xf>
    <xf numFmtId="0" fontId="8" fillId="0" borderId="19" xfId="0" applyFont="1" applyBorder="1" applyAlignment="1">
      <alignment horizontal="center" vertical="center" textRotation="90"/>
    </xf>
    <xf numFmtId="0" fontId="8" fillId="0" borderId="14" xfId="0" applyFont="1" applyBorder="1" applyAlignment="1">
      <alignment horizontal="center" vertical="center" textRotation="90"/>
    </xf>
    <xf numFmtId="0" fontId="8" fillId="0" borderId="31" xfId="0" applyFont="1" applyBorder="1" applyAlignment="1">
      <alignment horizontal="center" vertical="center" textRotation="90"/>
    </xf>
    <xf numFmtId="0" fontId="8" fillId="0" borderId="17" xfId="0" applyFont="1" applyBorder="1" applyAlignment="1">
      <alignment horizontal="center" vertical="center" textRotation="90"/>
    </xf>
    <xf numFmtId="0" fontId="1" fillId="2" borderId="1" xfId="0" applyFont="1" applyFill="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2" fillId="0" borderId="2" xfId="0" applyFont="1" applyBorder="1" applyAlignment="1">
      <alignment horizontal="justify"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3" fillId="0" borderId="1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6" xfId="0" applyFont="1" applyBorder="1" applyAlignment="1">
      <alignment horizontal="center" vertical="center" wrapText="1"/>
    </xf>
    <xf numFmtId="0" fontId="1" fillId="2" borderId="18"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34"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8" xfId="0" applyFont="1" applyFill="1" applyBorder="1" applyAlignment="1">
      <alignment horizontal="center"/>
    </xf>
    <xf numFmtId="0" fontId="1" fillId="2" borderId="9" xfId="0" applyFont="1" applyFill="1" applyBorder="1" applyAlignment="1">
      <alignment horizontal="center"/>
    </xf>
    <xf numFmtId="0" fontId="1" fillId="2" borderId="10" xfId="0" applyFont="1" applyFill="1" applyBorder="1" applyAlignment="1">
      <alignment horizontal="center"/>
    </xf>
    <xf numFmtId="0" fontId="1" fillId="2" borderId="11" xfId="0" applyFont="1" applyFill="1" applyBorder="1" applyAlignment="1">
      <alignment horizontal="center"/>
    </xf>
    <xf numFmtId="0" fontId="2" fillId="2" borderId="6" xfId="0" applyFont="1" applyFill="1" applyBorder="1" applyAlignment="1">
      <alignment horizontal="center"/>
    </xf>
    <xf numFmtId="0" fontId="2" fillId="2" borderId="12" xfId="0" applyFont="1" applyFill="1" applyBorder="1" applyAlignment="1">
      <alignment horizontal="center"/>
    </xf>
    <xf numFmtId="0" fontId="1" fillId="2" borderId="1" xfId="0" applyFont="1" applyFill="1" applyBorder="1" applyAlignment="1">
      <alignment horizontal="center"/>
    </xf>
    <xf numFmtId="9" fontId="3" fillId="4" borderId="10" xfId="0" applyNumberFormat="1" applyFont="1" applyFill="1" applyBorder="1" applyAlignment="1">
      <alignment horizontal="center" vertical="center"/>
    </xf>
    <xf numFmtId="9" fontId="3" fillId="4" borderId="1" xfId="0" applyNumberFormat="1" applyFont="1" applyFill="1" applyBorder="1" applyAlignment="1">
      <alignment horizontal="center" vertical="center"/>
    </xf>
    <xf numFmtId="9" fontId="3" fillId="4" borderId="5" xfId="0" applyNumberFormat="1" applyFont="1" applyFill="1" applyBorder="1" applyAlignment="1">
      <alignment horizontal="center" vertical="center"/>
    </xf>
    <xf numFmtId="9" fontId="3" fillId="4" borderId="16" xfId="0" applyNumberFormat="1" applyFont="1" applyFill="1" applyBorder="1" applyAlignment="1">
      <alignment horizontal="center" vertical="center"/>
    </xf>
    <xf numFmtId="0" fontId="3" fillId="3" borderId="10"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4" borderId="10" xfId="0" applyFont="1" applyFill="1" applyBorder="1" applyAlignment="1">
      <alignment horizontal="center" vertical="center"/>
    </xf>
    <xf numFmtId="0" fontId="3" fillId="4" borderId="1" xfId="0" applyFont="1" applyFill="1" applyBorder="1" applyAlignment="1">
      <alignment horizontal="center" vertical="center"/>
    </xf>
    <xf numFmtId="0" fontId="3" fillId="4" borderId="5" xfId="0" applyFont="1" applyFill="1" applyBorder="1" applyAlignment="1">
      <alignment horizontal="center" vertical="center"/>
    </xf>
    <xf numFmtId="0" fontId="3" fillId="4" borderId="16" xfId="0" applyFont="1" applyFill="1" applyBorder="1" applyAlignment="1">
      <alignment horizontal="center" vertical="center"/>
    </xf>
    <xf numFmtId="0" fontId="10" fillId="4" borderId="9" xfId="0" applyFont="1" applyFill="1" applyBorder="1" applyAlignment="1">
      <alignment horizontal="center" vertical="center" textRotation="90"/>
    </xf>
    <xf numFmtId="0" fontId="10" fillId="4" borderId="32" xfId="0" applyFont="1" applyFill="1" applyBorder="1" applyAlignment="1">
      <alignment horizontal="center" vertical="center" textRotation="90"/>
    </xf>
    <xf numFmtId="0" fontId="10" fillId="4" borderId="33" xfId="0" applyFont="1" applyFill="1" applyBorder="1" applyAlignment="1">
      <alignment horizontal="center" vertical="center" textRotation="90"/>
    </xf>
    <xf numFmtId="9" fontId="3" fillId="0" borderId="9" xfId="0" applyNumberFormat="1" applyFont="1" applyBorder="1" applyAlignment="1">
      <alignment horizontal="center" vertical="center" wrapText="1"/>
    </xf>
    <xf numFmtId="9" fontId="3" fillId="0" borderId="32" xfId="0" applyNumberFormat="1" applyFont="1" applyBorder="1" applyAlignment="1">
      <alignment horizontal="center" vertical="center" wrapText="1"/>
    </xf>
    <xf numFmtId="9" fontId="3" fillId="0" borderId="33" xfId="0" applyNumberFormat="1" applyFont="1" applyBorder="1" applyAlignment="1">
      <alignment horizontal="center" vertical="center" wrapText="1"/>
    </xf>
    <xf numFmtId="0" fontId="3" fillId="0" borderId="18" xfId="0" applyFont="1" applyBorder="1" applyAlignment="1">
      <alignment horizontal="center" vertical="center"/>
    </xf>
    <xf numFmtId="0" fontId="3" fillId="0" borderId="13" xfId="0" applyFont="1" applyBorder="1" applyAlignment="1">
      <alignment horizontal="center" vertical="center"/>
    </xf>
    <xf numFmtId="0" fontId="3" fillId="0" borderId="30" xfId="0" applyFont="1" applyBorder="1" applyAlignment="1">
      <alignment horizontal="center" vertical="center"/>
    </xf>
    <xf numFmtId="0" fontId="3" fillId="0" borderId="15" xfId="0" applyFont="1" applyBorder="1" applyAlignment="1">
      <alignment horizontal="center" vertical="center"/>
    </xf>
    <xf numFmtId="0" fontId="17" fillId="5" borderId="40" xfId="0" applyFont="1" applyFill="1" applyBorder="1" applyAlignment="1" applyProtection="1">
      <alignment horizontal="center" vertical="center" wrapText="1"/>
      <protection locked="0"/>
    </xf>
    <xf numFmtId="0" fontId="12" fillId="5" borderId="40" xfId="0" applyFont="1" applyFill="1" applyBorder="1" applyAlignment="1" applyProtection="1">
      <alignment horizontal="center" vertical="center" wrapText="1"/>
      <protection locked="0"/>
    </xf>
    <xf numFmtId="14" fontId="11" fillId="0" borderId="40" xfId="0" applyNumberFormat="1" applyFont="1" applyBorder="1" applyAlignment="1" applyProtection="1">
      <alignment horizontal="center" vertical="center"/>
      <protection locked="0"/>
    </xf>
    <xf numFmtId="0" fontId="11" fillId="0" borderId="40" xfId="0" applyFont="1" applyBorder="1" applyAlignment="1" applyProtection="1">
      <alignment horizontal="center" vertical="center"/>
      <protection locked="0"/>
    </xf>
    <xf numFmtId="0" fontId="12" fillId="0" borderId="40" xfId="0" applyFont="1" applyBorder="1" applyAlignment="1" applyProtection="1">
      <alignment horizontal="center" vertical="center" wrapText="1"/>
      <protection locked="0"/>
    </xf>
    <xf numFmtId="0" fontId="14" fillId="0" borderId="40" xfId="0" applyFont="1" applyBorder="1" applyAlignment="1" applyProtection="1">
      <alignment horizontal="center" vertical="center"/>
      <protection locked="0"/>
    </xf>
    <xf numFmtId="14" fontId="16" fillId="0" borderId="40" xfId="0" applyNumberFormat="1" applyFont="1" applyBorder="1" applyAlignment="1" applyProtection="1">
      <alignment horizontal="center" vertical="center" wrapText="1"/>
      <protection locked="0"/>
    </xf>
    <xf numFmtId="0" fontId="15" fillId="0" borderId="40" xfId="0" applyFont="1" applyBorder="1" applyAlignment="1" applyProtection="1">
      <alignment horizontal="center" vertical="center"/>
      <protection locked="0"/>
    </xf>
    <xf numFmtId="0" fontId="12" fillId="5" borderId="40" xfId="0" applyFont="1" applyFill="1" applyBorder="1" applyAlignment="1" applyProtection="1">
      <alignment horizontal="left" vertical="center" wrapText="1"/>
      <protection locked="0"/>
    </xf>
    <xf numFmtId="0" fontId="1" fillId="0" borderId="20" xfId="0" applyFont="1" applyBorder="1" applyAlignment="1">
      <alignment horizontal="center" vertical="center"/>
    </xf>
    <xf numFmtId="0" fontId="1" fillId="0" borderId="22" xfId="0" applyFont="1" applyBorder="1" applyAlignment="1">
      <alignment horizontal="center" vertical="center"/>
    </xf>
    <xf numFmtId="0" fontId="1" fillId="0" borderId="28" xfId="0" applyFont="1" applyBorder="1" applyAlignment="1">
      <alignment horizontal="center" vertical="center"/>
    </xf>
    <xf numFmtId="0" fontId="1" fillId="0" borderId="25" xfId="0" applyFont="1" applyBorder="1" applyAlignment="1">
      <alignment horizontal="center" vertical="center"/>
    </xf>
    <xf numFmtId="49" fontId="4" fillId="0" borderId="20" xfId="0" applyNumberFormat="1" applyFont="1" applyBorder="1" applyAlignment="1">
      <alignment horizontal="center" vertical="center" wrapText="1"/>
    </xf>
    <xf numFmtId="49" fontId="4" fillId="0" borderId="22" xfId="0" applyNumberFormat="1" applyFont="1" applyBorder="1" applyAlignment="1">
      <alignment horizontal="center" vertical="center" wrapText="1"/>
    </xf>
    <xf numFmtId="49" fontId="4" fillId="0" borderId="28" xfId="0" applyNumberFormat="1" applyFont="1" applyBorder="1" applyAlignment="1">
      <alignment horizontal="center" vertical="center" wrapText="1"/>
    </xf>
    <xf numFmtId="49" fontId="4" fillId="0" borderId="25" xfId="0" applyNumberFormat="1" applyFont="1" applyBorder="1" applyAlignment="1">
      <alignment horizontal="center" vertical="center" wrapText="1"/>
    </xf>
    <xf numFmtId="14" fontId="1" fillId="0" borderId="20" xfId="0" applyNumberFormat="1" applyFont="1" applyBorder="1" applyAlignment="1">
      <alignment horizontal="center" vertical="center"/>
    </xf>
    <xf numFmtId="0" fontId="17" fillId="5" borderId="40" xfId="0" applyFont="1" applyFill="1" applyBorder="1" applyAlignment="1" applyProtection="1">
      <alignment horizontal="left" vertical="center" wrapText="1"/>
      <protection locked="0"/>
    </xf>
  </cellXfs>
  <cellStyles count="2">
    <cellStyle name="Millares [0]" xfId="1" builtinId="6"/>
    <cellStyle name="Normal" xfId="0" builtinId="0"/>
  </cellStyles>
  <dxfs count="28">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C000"/>
        </patternFill>
      </fill>
    </dxf>
    <dxf>
      <fill>
        <patternFill>
          <bgColor rgb="FFFF0000"/>
        </patternFill>
      </fill>
    </dxf>
    <dxf>
      <fill>
        <patternFill>
          <bgColor rgb="FFFFFF00"/>
        </patternFill>
      </fill>
    </dxf>
    <dxf>
      <fill>
        <patternFill>
          <bgColor theme="9" tint="0.39994506668294322"/>
        </patternFill>
      </fill>
    </dxf>
    <dxf>
      <fill>
        <patternFill>
          <bgColor rgb="FF00B050"/>
        </patternFill>
      </fill>
    </dxf>
    <dxf>
      <fill>
        <patternFill>
          <bgColor rgb="FFFFFF00"/>
        </patternFill>
      </fill>
    </dxf>
    <dxf>
      <fill>
        <patternFill>
          <bgColor rgb="FF92D050"/>
        </patternFill>
      </fill>
    </dxf>
    <dxf>
      <fill>
        <patternFill>
          <bgColor rgb="FFFFC000"/>
        </patternFill>
      </fill>
    </dxf>
    <dxf>
      <fill>
        <patternFill>
          <bgColor rgb="FFFF0000"/>
        </patternFill>
      </fill>
    </dxf>
    <dxf>
      <font>
        <b/>
        <i val="0"/>
        <color auto="1"/>
      </font>
      <fill>
        <patternFill>
          <bgColor theme="9" tint="0.39994506668294322"/>
        </patternFill>
      </fill>
    </dxf>
    <dxf>
      <font>
        <b/>
        <i val="0"/>
        <color auto="1"/>
      </font>
      <fill>
        <patternFill>
          <bgColor rgb="FFFFFF00"/>
        </patternFill>
      </fill>
    </dxf>
    <dxf>
      <font>
        <b/>
        <i val="0"/>
        <color auto="1"/>
      </font>
      <fill>
        <patternFill>
          <bgColor theme="5"/>
        </patternFill>
      </fill>
    </dxf>
    <dxf>
      <font>
        <b/>
        <i val="0"/>
        <color auto="1"/>
      </font>
      <fill>
        <patternFill>
          <bgColor rgb="FFFF0000"/>
        </patternFill>
      </fill>
    </dxf>
    <dxf>
      <font>
        <b/>
        <i val="0"/>
        <color auto="1"/>
      </font>
      <fill>
        <patternFill>
          <bgColor rgb="FF00B050"/>
        </patternFill>
      </fill>
    </dxf>
    <dxf>
      <font>
        <b/>
        <i val="0"/>
        <color auto="1"/>
      </font>
      <fill>
        <patternFill>
          <bgColor theme="9" tint="0.39994506668294322"/>
        </patternFill>
      </fill>
    </dxf>
    <dxf>
      <font>
        <b/>
        <i val="0"/>
        <color auto="1"/>
      </font>
      <fill>
        <patternFill>
          <bgColor rgb="FF00B050"/>
        </patternFill>
      </fill>
    </dxf>
    <dxf>
      <font>
        <b/>
        <i val="0"/>
        <color auto="1"/>
      </font>
      <fill>
        <patternFill>
          <bgColor rgb="FFFFFF00"/>
        </patternFill>
      </fill>
    </dxf>
    <dxf>
      <font>
        <b/>
        <i val="0"/>
        <color auto="1"/>
      </font>
      <fill>
        <patternFill>
          <bgColor theme="5"/>
        </patternFill>
      </fill>
    </dxf>
    <dxf>
      <font>
        <b/>
        <i val="0"/>
        <color auto="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560916</xdr:colOff>
      <xdr:row>0</xdr:row>
      <xdr:rowOff>101599</xdr:rowOff>
    </xdr:from>
    <xdr:to>
      <xdr:col>1</xdr:col>
      <xdr:colOff>1238250</xdr:colOff>
      <xdr:row>7</xdr:row>
      <xdr:rowOff>99975</xdr:rowOff>
    </xdr:to>
    <xdr:pic>
      <xdr:nvPicPr>
        <xdr:cNvPr id="2" name="Imagen 1">
          <a:extLst>
            <a:ext uri="{FF2B5EF4-FFF2-40B4-BE49-F238E27FC236}">
              <a16:creationId xmlns:a16="http://schemas.microsoft.com/office/drawing/2014/main" id="{1BF5B8BD-5FBC-469D-A094-A625C186B6A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916" y="101599"/>
          <a:ext cx="1439334" cy="1446743"/>
        </a:xfrm>
        <a:prstGeom prst="rect">
          <a:avLst/>
        </a:prstGeom>
        <a:noFill/>
        <a:ln>
          <a:noFill/>
        </a:ln>
      </xdr:spPr>
    </xdr:pic>
    <xdr:clientData/>
  </xdr:twoCellAnchor>
  <xdr:twoCellAnchor editAs="oneCell">
    <xdr:from>
      <xdr:col>0</xdr:col>
      <xdr:colOff>560916</xdr:colOff>
      <xdr:row>0</xdr:row>
      <xdr:rowOff>101599</xdr:rowOff>
    </xdr:from>
    <xdr:to>
      <xdr:col>1</xdr:col>
      <xdr:colOff>1238250</xdr:colOff>
      <xdr:row>7</xdr:row>
      <xdr:rowOff>87275</xdr:rowOff>
    </xdr:to>
    <xdr:pic>
      <xdr:nvPicPr>
        <xdr:cNvPr id="3" name="Imagen 2">
          <a:extLst>
            <a:ext uri="{FF2B5EF4-FFF2-40B4-BE49-F238E27FC236}">
              <a16:creationId xmlns:a16="http://schemas.microsoft.com/office/drawing/2014/main" id="{730745BC-462D-408F-897D-45361CFE0D0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916" y="101599"/>
          <a:ext cx="1439334" cy="1452526"/>
        </a:xfrm>
        <a:prstGeom prst="rect">
          <a:avLst/>
        </a:prstGeom>
        <a:noFill/>
        <a:ln>
          <a:noFill/>
        </a:ln>
      </xdr:spPr>
    </xdr:pic>
    <xdr:clientData/>
  </xdr:twoCellAnchor>
  <xdr:twoCellAnchor editAs="oneCell">
    <xdr:from>
      <xdr:col>0</xdr:col>
      <xdr:colOff>560916</xdr:colOff>
      <xdr:row>0</xdr:row>
      <xdr:rowOff>101599</xdr:rowOff>
    </xdr:from>
    <xdr:to>
      <xdr:col>1</xdr:col>
      <xdr:colOff>1238250</xdr:colOff>
      <xdr:row>7</xdr:row>
      <xdr:rowOff>11075</xdr:rowOff>
    </xdr:to>
    <xdr:pic>
      <xdr:nvPicPr>
        <xdr:cNvPr id="4" name="Imagen 3">
          <a:extLst>
            <a:ext uri="{FF2B5EF4-FFF2-40B4-BE49-F238E27FC236}">
              <a16:creationId xmlns:a16="http://schemas.microsoft.com/office/drawing/2014/main" id="{44DA2FEC-0090-4913-9173-AB7BEAEE471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916" y="101599"/>
          <a:ext cx="1439334" cy="1376326"/>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Q28"/>
  <sheetViews>
    <sheetView topLeftCell="K7" zoomScale="120" zoomScaleNormal="120" workbookViewId="0">
      <selection activeCell="O13" sqref="O13"/>
    </sheetView>
  </sheetViews>
  <sheetFormatPr defaultColWidth="11.42578125" defaultRowHeight="15"/>
  <cols>
    <col min="7" max="7" width="14.85546875" customWidth="1"/>
    <col min="10" max="10" width="33" customWidth="1"/>
    <col min="15" max="15" width="81.42578125" customWidth="1"/>
  </cols>
  <sheetData>
    <row r="3" spans="1:17">
      <c r="A3" s="24" t="s">
        <v>0</v>
      </c>
      <c r="D3" t="s">
        <v>1</v>
      </c>
      <c r="G3" t="s">
        <v>2</v>
      </c>
      <c r="J3" t="s">
        <v>3</v>
      </c>
      <c r="O3" t="s">
        <v>4</v>
      </c>
    </row>
    <row r="4" spans="1:17">
      <c r="A4" t="s">
        <v>5</v>
      </c>
      <c r="D4" t="s">
        <v>6</v>
      </c>
      <c r="E4" s="23">
        <v>0.2</v>
      </c>
      <c r="G4" t="s">
        <v>7</v>
      </c>
      <c r="H4" s="23">
        <v>0.2</v>
      </c>
      <c r="J4" t="s">
        <v>8</v>
      </c>
      <c r="K4" t="s">
        <v>9</v>
      </c>
      <c r="O4" t="s">
        <v>10</v>
      </c>
      <c r="P4" s="3" t="s">
        <v>11</v>
      </c>
      <c r="Q4" s="26">
        <v>0.2</v>
      </c>
    </row>
    <row r="5" spans="1:17">
      <c r="A5" t="s">
        <v>12</v>
      </c>
      <c r="D5" t="s">
        <v>13</v>
      </c>
      <c r="E5" s="23">
        <v>0.4</v>
      </c>
      <c r="G5" t="s">
        <v>14</v>
      </c>
      <c r="H5" s="23">
        <v>0.4</v>
      </c>
      <c r="J5" t="s">
        <v>15</v>
      </c>
      <c r="K5" t="s">
        <v>9</v>
      </c>
      <c r="O5" s="25" t="s">
        <v>16</v>
      </c>
      <c r="P5" s="3" t="s">
        <v>17</v>
      </c>
      <c r="Q5" s="26">
        <v>0.4</v>
      </c>
    </row>
    <row r="6" spans="1:17">
      <c r="A6" t="s">
        <v>18</v>
      </c>
      <c r="D6" t="s">
        <v>19</v>
      </c>
      <c r="E6" s="23">
        <v>0.6</v>
      </c>
      <c r="G6" t="s">
        <v>20</v>
      </c>
      <c r="H6" s="23">
        <v>0.6</v>
      </c>
      <c r="J6" t="s">
        <v>21</v>
      </c>
      <c r="K6" t="s">
        <v>20</v>
      </c>
      <c r="O6" t="s">
        <v>22</v>
      </c>
      <c r="P6" s="3" t="s">
        <v>23</v>
      </c>
      <c r="Q6" s="26">
        <v>0.6</v>
      </c>
    </row>
    <row r="7" spans="1:17">
      <c r="D7" t="s">
        <v>24</v>
      </c>
      <c r="E7" s="23">
        <v>0.8</v>
      </c>
      <c r="G7" t="s">
        <v>25</v>
      </c>
      <c r="H7" s="23">
        <v>0.8</v>
      </c>
      <c r="J7" t="s">
        <v>26</v>
      </c>
      <c r="K7" t="s">
        <v>27</v>
      </c>
      <c r="O7" t="s">
        <v>28</v>
      </c>
      <c r="P7" s="3" t="s">
        <v>29</v>
      </c>
      <c r="Q7" s="26">
        <v>0.8</v>
      </c>
    </row>
    <row r="8" spans="1:17">
      <c r="D8" t="s">
        <v>30</v>
      </c>
      <c r="E8" s="23">
        <v>1</v>
      </c>
      <c r="G8" t="s">
        <v>31</v>
      </c>
      <c r="H8" s="23">
        <v>1</v>
      </c>
      <c r="J8" t="s">
        <v>32</v>
      </c>
      <c r="K8" t="s">
        <v>33</v>
      </c>
      <c r="O8" t="s">
        <v>34</v>
      </c>
      <c r="P8" s="3" t="s">
        <v>35</v>
      </c>
      <c r="Q8" s="26">
        <v>1</v>
      </c>
    </row>
    <row r="9" spans="1:17">
      <c r="J9" t="s">
        <v>36</v>
      </c>
      <c r="K9" t="s">
        <v>9</v>
      </c>
    </row>
    <row r="10" spans="1:17">
      <c r="J10" t="s">
        <v>37</v>
      </c>
      <c r="K10" t="s">
        <v>20</v>
      </c>
      <c r="O10" t="s">
        <v>38</v>
      </c>
    </row>
    <row r="11" spans="1:17">
      <c r="J11" t="s">
        <v>39</v>
      </c>
      <c r="K11" t="s">
        <v>20</v>
      </c>
      <c r="O11" t="s">
        <v>40</v>
      </c>
      <c r="P11" s="3" t="s">
        <v>11</v>
      </c>
      <c r="Q11" s="26">
        <v>0.2</v>
      </c>
    </row>
    <row r="12" spans="1:17" ht="30.75" customHeight="1">
      <c r="J12" t="s">
        <v>41</v>
      </c>
      <c r="K12" t="s">
        <v>27</v>
      </c>
      <c r="O12" s="25" t="s">
        <v>42</v>
      </c>
      <c r="P12" s="3" t="s">
        <v>17</v>
      </c>
      <c r="Q12" s="26">
        <v>0.4</v>
      </c>
    </row>
    <row r="13" spans="1:17" ht="30">
      <c r="J13" t="s">
        <v>43</v>
      </c>
      <c r="K13" t="s">
        <v>33</v>
      </c>
      <c r="O13" s="25" t="s">
        <v>44</v>
      </c>
      <c r="P13" s="3" t="s">
        <v>23</v>
      </c>
      <c r="Q13" s="26">
        <v>0.6</v>
      </c>
    </row>
    <row r="14" spans="1:17" ht="30">
      <c r="J14" t="s">
        <v>45</v>
      </c>
      <c r="K14" t="s">
        <v>20</v>
      </c>
      <c r="O14" s="25" t="s">
        <v>46</v>
      </c>
      <c r="P14" s="3" t="s">
        <v>29</v>
      </c>
      <c r="Q14" s="26">
        <v>0.8</v>
      </c>
    </row>
    <row r="15" spans="1:17" ht="30">
      <c r="J15" t="s">
        <v>47</v>
      </c>
      <c r="K15" t="s">
        <v>20</v>
      </c>
      <c r="O15" s="25" t="s">
        <v>48</v>
      </c>
      <c r="P15" s="3" t="s">
        <v>35</v>
      </c>
      <c r="Q15" s="26">
        <v>1</v>
      </c>
    </row>
    <row r="16" spans="1:17">
      <c r="J16" t="s">
        <v>49</v>
      </c>
      <c r="K16" t="s">
        <v>20</v>
      </c>
    </row>
    <row r="17" spans="10:16">
      <c r="J17" t="s">
        <v>50</v>
      </c>
      <c r="K17" t="s">
        <v>27</v>
      </c>
    </row>
    <row r="18" spans="10:16">
      <c r="J18" t="s">
        <v>51</v>
      </c>
      <c r="K18" t="s">
        <v>33</v>
      </c>
    </row>
    <row r="19" spans="10:16">
      <c r="J19" t="s">
        <v>52</v>
      </c>
      <c r="K19" t="s">
        <v>20</v>
      </c>
      <c r="P19" t="s">
        <v>53</v>
      </c>
    </row>
    <row r="20" spans="10:16">
      <c r="J20" t="s">
        <v>54</v>
      </c>
      <c r="K20" t="s">
        <v>20</v>
      </c>
      <c r="P20" t="s">
        <v>55</v>
      </c>
    </row>
    <row r="21" spans="10:16">
      <c r="J21" t="s">
        <v>56</v>
      </c>
      <c r="K21" t="s">
        <v>27</v>
      </c>
      <c r="P21" t="s">
        <v>57</v>
      </c>
    </row>
    <row r="22" spans="10:16">
      <c r="J22" t="s">
        <v>58</v>
      </c>
      <c r="K22" t="s">
        <v>27</v>
      </c>
      <c r="P22" t="s">
        <v>59</v>
      </c>
    </row>
    <row r="23" spans="10:16">
      <c r="J23" t="s">
        <v>60</v>
      </c>
      <c r="K23" t="s">
        <v>33</v>
      </c>
    </row>
    <row r="24" spans="10:16">
      <c r="J24" t="s">
        <v>61</v>
      </c>
      <c r="K24" t="s">
        <v>27</v>
      </c>
      <c r="P24" t="s">
        <v>62</v>
      </c>
    </row>
    <row r="25" spans="10:16">
      <c r="J25" t="s">
        <v>63</v>
      </c>
      <c r="K25" t="s">
        <v>27</v>
      </c>
      <c r="P25" t="s">
        <v>64</v>
      </c>
    </row>
    <row r="26" spans="10:16">
      <c r="J26" t="s">
        <v>65</v>
      </c>
      <c r="K26" t="s">
        <v>27</v>
      </c>
      <c r="P26" t="s">
        <v>66</v>
      </c>
    </row>
    <row r="27" spans="10:16">
      <c r="J27" t="s">
        <v>67</v>
      </c>
      <c r="K27" t="s">
        <v>27</v>
      </c>
    </row>
    <row r="28" spans="10:16">
      <c r="J28" t="s">
        <v>68</v>
      </c>
      <c r="K28" t="s">
        <v>33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T32"/>
  <sheetViews>
    <sheetView showGridLines="0" tabSelected="1" topLeftCell="AN18" zoomScale="60" zoomScaleNormal="60" zoomScaleSheetLayoutView="90" workbookViewId="0">
      <selection activeCell="AS17" sqref="AS17:AS22"/>
    </sheetView>
  </sheetViews>
  <sheetFormatPr defaultColWidth="11.42578125" defaultRowHeight="15.75"/>
  <cols>
    <col min="2" max="2" width="27.140625" customWidth="1"/>
    <col min="3" max="3" width="26" customWidth="1"/>
    <col min="4" max="4" width="19.140625" customWidth="1"/>
    <col min="5" max="5" width="25.42578125" customWidth="1"/>
    <col min="6" max="6" width="25.42578125" hidden="1" customWidth="1"/>
    <col min="7" max="8" width="20.140625" customWidth="1"/>
    <col min="9" max="9" width="9.42578125" customWidth="1"/>
    <col min="10" max="10" width="25.42578125" customWidth="1"/>
    <col min="11" max="11" width="32.85546875" customWidth="1"/>
    <col min="12" max="12" width="20.140625" style="1" customWidth="1"/>
    <col min="13" max="13" width="9.42578125" style="1" customWidth="1"/>
    <col min="14" max="14" width="26.85546875" style="1" customWidth="1"/>
    <col min="15" max="15" width="11.28515625" style="1" customWidth="1"/>
    <col min="16" max="16" width="1" style="1" customWidth="1"/>
    <col min="17" max="17" width="5.140625" style="1" customWidth="1"/>
    <col min="18" max="18" width="46.7109375" style="1" customWidth="1"/>
    <col min="19" max="19" width="15.85546875" style="1" customWidth="1"/>
    <col min="20" max="22" width="5.140625" style="1" customWidth="1"/>
    <col min="23" max="24" width="11.42578125" style="1" customWidth="1"/>
    <col min="25" max="28" width="7.28515625" style="1" customWidth="1"/>
    <col min="29" max="29" width="8" style="1" customWidth="1"/>
    <col min="30" max="31" width="7.28515625" style="1" customWidth="1"/>
    <col min="32" max="32" width="9.28515625" style="1" customWidth="1"/>
    <col min="33" max="33" width="8.5703125" style="4" customWidth="1"/>
    <col min="34" max="34" width="1" style="4" customWidth="1"/>
    <col min="35" max="35" width="26.85546875" style="4" customWidth="1"/>
    <col min="36" max="36" width="26.7109375" style="1" customWidth="1"/>
    <col min="37" max="37" width="20.85546875" style="1" customWidth="1"/>
    <col min="38" max="38" width="1" customWidth="1"/>
    <col min="39" max="39" width="18.28515625" customWidth="1"/>
    <col min="40" max="43" width="45" customWidth="1"/>
    <col min="44" max="44" width="1" customWidth="1"/>
    <col min="45" max="46" width="45" customWidth="1"/>
  </cols>
  <sheetData>
    <row r="1" spans="1:46" ht="15.75" customHeight="1">
      <c r="A1" s="74"/>
      <c r="B1" s="75"/>
      <c r="C1" s="80" t="s">
        <v>69</v>
      </c>
      <c r="D1" s="81"/>
      <c r="E1" s="81"/>
      <c r="F1" s="81"/>
      <c r="G1" s="81"/>
      <c r="H1" s="81"/>
      <c r="I1" s="81"/>
      <c r="J1" s="81"/>
      <c r="K1" s="81"/>
      <c r="L1" s="81"/>
      <c r="M1" s="81"/>
      <c r="N1" s="81"/>
      <c r="O1" s="81"/>
      <c r="P1" s="81"/>
      <c r="Q1" s="81"/>
      <c r="R1" s="81"/>
      <c r="S1" s="81"/>
      <c r="T1" s="81"/>
      <c r="U1" s="81"/>
      <c r="V1" s="81"/>
      <c r="W1" s="81"/>
      <c r="X1" s="81"/>
      <c r="Y1" s="81"/>
      <c r="Z1" s="81"/>
      <c r="AA1" s="81"/>
      <c r="AB1" s="81"/>
      <c r="AC1" s="81"/>
      <c r="AD1" s="81"/>
      <c r="AE1" s="81"/>
      <c r="AF1" s="81"/>
      <c r="AG1" s="81"/>
      <c r="AH1" s="81"/>
      <c r="AI1" s="81"/>
      <c r="AJ1" s="81"/>
      <c r="AK1" s="81"/>
      <c r="AL1" s="81"/>
      <c r="AM1" s="81"/>
      <c r="AN1" s="81"/>
      <c r="AO1" s="81"/>
      <c r="AP1" s="82"/>
      <c r="AQ1" s="74" t="s">
        <v>70</v>
      </c>
      <c r="AR1" s="75"/>
      <c r="AS1" s="175" t="s">
        <v>71</v>
      </c>
      <c r="AT1" s="176"/>
    </row>
    <row r="2" spans="1:46" ht="15.75" customHeight="1" thickBot="1">
      <c r="A2" s="76"/>
      <c r="B2" s="77"/>
      <c r="C2" s="83"/>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c r="AF2" s="84"/>
      <c r="AG2" s="84"/>
      <c r="AH2" s="84"/>
      <c r="AI2" s="84"/>
      <c r="AJ2" s="84"/>
      <c r="AK2" s="84"/>
      <c r="AL2" s="84"/>
      <c r="AM2" s="84"/>
      <c r="AN2" s="84"/>
      <c r="AO2" s="84"/>
      <c r="AP2" s="85"/>
      <c r="AQ2" s="78"/>
      <c r="AR2" s="79"/>
      <c r="AS2" s="177"/>
      <c r="AT2" s="178"/>
    </row>
    <row r="3" spans="1:46" ht="15.75" customHeight="1">
      <c r="A3" s="76"/>
      <c r="B3" s="77"/>
      <c r="C3" s="83"/>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5"/>
      <c r="AQ3" s="74" t="s">
        <v>72</v>
      </c>
      <c r="AR3" s="75"/>
      <c r="AS3" s="179" t="s">
        <v>73</v>
      </c>
      <c r="AT3" s="180"/>
    </row>
    <row r="4" spans="1:46" ht="16.5" customHeight="1" thickBot="1">
      <c r="A4" s="76"/>
      <c r="B4" s="77"/>
      <c r="C4" s="86"/>
      <c r="D4" s="87"/>
      <c r="E4" s="87"/>
      <c r="F4" s="87"/>
      <c r="G4" s="87"/>
      <c r="H4" s="87"/>
      <c r="I4" s="87"/>
      <c r="J4" s="87"/>
      <c r="K4" s="87"/>
      <c r="L4" s="87"/>
      <c r="M4" s="87"/>
      <c r="N4" s="87"/>
      <c r="O4" s="87"/>
      <c r="P4" s="87"/>
      <c r="Q4" s="87"/>
      <c r="R4" s="87"/>
      <c r="S4" s="87"/>
      <c r="T4" s="87"/>
      <c r="U4" s="87"/>
      <c r="V4" s="87"/>
      <c r="W4" s="87"/>
      <c r="X4" s="87"/>
      <c r="Y4" s="87"/>
      <c r="Z4" s="87"/>
      <c r="AA4" s="87"/>
      <c r="AB4" s="87"/>
      <c r="AC4" s="87"/>
      <c r="AD4" s="87"/>
      <c r="AE4" s="87"/>
      <c r="AF4" s="87"/>
      <c r="AG4" s="87"/>
      <c r="AH4" s="87"/>
      <c r="AI4" s="87"/>
      <c r="AJ4" s="87"/>
      <c r="AK4" s="87"/>
      <c r="AL4" s="87"/>
      <c r="AM4" s="87"/>
      <c r="AN4" s="87"/>
      <c r="AO4" s="87"/>
      <c r="AP4" s="88"/>
      <c r="AQ4" s="78"/>
      <c r="AR4" s="79"/>
      <c r="AS4" s="181"/>
      <c r="AT4" s="182"/>
    </row>
    <row r="5" spans="1:46" ht="20.45" customHeight="1">
      <c r="A5" s="76"/>
      <c r="B5" s="77"/>
      <c r="C5" s="83" t="s">
        <v>74</v>
      </c>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5"/>
      <c r="AQ5" s="74" t="s">
        <v>75</v>
      </c>
      <c r="AR5" s="75"/>
      <c r="AS5" s="74" t="s">
        <v>76</v>
      </c>
      <c r="AT5" s="75"/>
    </row>
    <row r="6" spans="1:46" ht="15" customHeight="1" thickBot="1">
      <c r="A6" s="76"/>
      <c r="B6" s="77"/>
      <c r="C6" s="83"/>
      <c r="D6" s="84"/>
      <c r="E6" s="84"/>
      <c r="F6" s="84"/>
      <c r="G6" s="84"/>
      <c r="H6" s="84"/>
      <c r="I6" s="84"/>
      <c r="J6" s="84"/>
      <c r="K6" s="84"/>
      <c r="L6" s="84"/>
      <c r="M6" s="84"/>
      <c r="N6" s="84"/>
      <c r="O6" s="84"/>
      <c r="P6" s="84"/>
      <c r="Q6" s="84"/>
      <c r="R6" s="84"/>
      <c r="S6" s="84"/>
      <c r="T6" s="84"/>
      <c r="U6" s="84"/>
      <c r="V6" s="84"/>
      <c r="W6" s="84"/>
      <c r="X6" s="84"/>
      <c r="Y6" s="84"/>
      <c r="Z6" s="84"/>
      <c r="AA6" s="84"/>
      <c r="AB6" s="84"/>
      <c r="AC6" s="84"/>
      <c r="AD6" s="84"/>
      <c r="AE6" s="84"/>
      <c r="AF6" s="84"/>
      <c r="AG6" s="84"/>
      <c r="AH6" s="84"/>
      <c r="AI6" s="84"/>
      <c r="AJ6" s="84"/>
      <c r="AK6" s="84"/>
      <c r="AL6" s="84"/>
      <c r="AM6" s="84"/>
      <c r="AN6" s="84"/>
      <c r="AO6" s="84"/>
      <c r="AP6" s="85"/>
      <c r="AQ6" s="78"/>
      <c r="AR6" s="79"/>
      <c r="AS6" s="78"/>
      <c r="AT6" s="79"/>
    </row>
    <row r="7" spans="1:46" ht="15.75" customHeight="1">
      <c r="A7" s="76"/>
      <c r="B7" s="77"/>
      <c r="C7" s="83"/>
      <c r="D7" s="84"/>
      <c r="E7" s="84"/>
      <c r="F7" s="84"/>
      <c r="G7" s="84"/>
      <c r="H7" s="84"/>
      <c r="I7" s="84"/>
      <c r="J7" s="84"/>
      <c r="K7" s="84"/>
      <c r="L7" s="84"/>
      <c r="M7" s="84"/>
      <c r="N7" s="84"/>
      <c r="O7" s="84"/>
      <c r="P7" s="84"/>
      <c r="Q7" s="84"/>
      <c r="R7" s="84"/>
      <c r="S7" s="84"/>
      <c r="T7" s="84"/>
      <c r="U7" s="84"/>
      <c r="V7" s="84"/>
      <c r="W7" s="84"/>
      <c r="X7" s="84"/>
      <c r="Y7" s="84"/>
      <c r="Z7" s="84"/>
      <c r="AA7" s="84"/>
      <c r="AB7" s="84"/>
      <c r="AC7" s="84"/>
      <c r="AD7" s="84"/>
      <c r="AE7" s="84"/>
      <c r="AF7" s="84"/>
      <c r="AG7" s="84"/>
      <c r="AH7" s="84"/>
      <c r="AI7" s="84"/>
      <c r="AJ7" s="84"/>
      <c r="AK7" s="84"/>
      <c r="AL7" s="84"/>
      <c r="AM7" s="84"/>
      <c r="AN7" s="84"/>
      <c r="AO7" s="84"/>
      <c r="AP7" s="85"/>
      <c r="AQ7" s="74" t="s">
        <v>77</v>
      </c>
      <c r="AR7" s="75"/>
      <c r="AS7" s="183">
        <v>45203</v>
      </c>
      <c r="AT7" s="176"/>
    </row>
    <row r="8" spans="1:46" ht="16.5" customHeight="1" thickBot="1">
      <c r="A8" s="78"/>
      <c r="B8" s="79"/>
      <c r="C8" s="86"/>
      <c r="D8" s="87"/>
      <c r="E8" s="87"/>
      <c r="F8" s="87"/>
      <c r="G8" s="87"/>
      <c r="H8" s="87"/>
      <c r="I8" s="87"/>
      <c r="J8" s="87"/>
      <c r="K8" s="87"/>
      <c r="L8" s="87"/>
      <c r="M8" s="87"/>
      <c r="N8" s="87"/>
      <c r="O8" s="87"/>
      <c r="P8" s="87"/>
      <c r="Q8" s="87"/>
      <c r="R8" s="87"/>
      <c r="S8" s="87"/>
      <c r="T8" s="87"/>
      <c r="U8" s="87"/>
      <c r="V8" s="87"/>
      <c r="W8" s="87"/>
      <c r="X8" s="87"/>
      <c r="Y8" s="87"/>
      <c r="Z8" s="87"/>
      <c r="AA8" s="87"/>
      <c r="AB8" s="87"/>
      <c r="AC8" s="87"/>
      <c r="AD8" s="87"/>
      <c r="AE8" s="87"/>
      <c r="AF8" s="87"/>
      <c r="AG8" s="87"/>
      <c r="AH8" s="87"/>
      <c r="AI8" s="87"/>
      <c r="AJ8" s="87"/>
      <c r="AK8" s="87"/>
      <c r="AL8" s="87"/>
      <c r="AM8" s="87"/>
      <c r="AN8" s="87"/>
      <c r="AO8" s="87"/>
      <c r="AP8" s="88"/>
      <c r="AQ8" s="78"/>
      <c r="AR8" s="79"/>
      <c r="AS8" s="177"/>
      <c r="AT8" s="178"/>
    </row>
    <row r="10" spans="1:46" ht="54" customHeight="1">
      <c r="A10" s="118" t="s">
        <v>78</v>
      </c>
      <c r="B10" s="118"/>
      <c r="C10" s="118"/>
      <c r="D10" s="119" t="s">
        <v>79</v>
      </c>
      <c r="E10" s="120"/>
      <c r="F10" s="120"/>
      <c r="G10" s="120"/>
      <c r="H10" s="120"/>
      <c r="I10" s="120"/>
      <c r="J10" s="120"/>
      <c r="K10" s="120"/>
      <c r="L10" s="120"/>
      <c r="M10" s="121"/>
      <c r="N10" s="27"/>
      <c r="AG10" s="1"/>
      <c r="AH10" s="1"/>
      <c r="AI10" s="1"/>
    </row>
    <row r="11" spans="1:46" s="3" customFormat="1" ht="75" customHeight="1">
      <c r="A11" s="118" t="s">
        <v>80</v>
      </c>
      <c r="B11" s="118"/>
      <c r="C11" s="118"/>
      <c r="D11" s="122" t="s">
        <v>81</v>
      </c>
      <c r="E11" s="123"/>
      <c r="F11" s="123"/>
      <c r="G11" s="123"/>
      <c r="H11" s="123"/>
      <c r="I11" s="123"/>
      <c r="J11" s="123"/>
      <c r="K11" s="123"/>
      <c r="L11" s="123"/>
      <c r="M11" s="124"/>
      <c r="N11" s="28"/>
      <c r="O11" s="2"/>
      <c r="P11" s="2"/>
      <c r="Q11" s="2"/>
      <c r="R11" s="2"/>
      <c r="S11" s="2"/>
      <c r="T11" s="2"/>
      <c r="U11" s="2"/>
      <c r="V11" s="2"/>
      <c r="W11" s="2"/>
      <c r="X11" s="2"/>
      <c r="Y11" s="2"/>
      <c r="Z11" s="2"/>
      <c r="AA11" s="2"/>
      <c r="AB11" s="2"/>
      <c r="AC11" s="2"/>
      <c r="AD11" s="2"/>
      <c r="AE11" s="2"/>
      <c r="AF11" s="2"/>
      <c r="AG11" s="2"/>
      <c r="AH11" s="2"/>
      <c r="AI11" s="2"/>
      <c r="AJ11" s="2"/>
      <c r="AK11" s="2"/>
    </row>
    <row r="12" spans="1:46" s="3" customFormat="1" ht="75" customHeight="1">
      <c r="A12" s="118" t="s">
        <v>82</v>
      </c>
      <c r="B12" s="118"/>
      <c r="C12" s="118"/>
      <c r="D12" s="122" t="s">
        <v>83</v>
      </c>
      <c r="E12" s="123"/>
      <c r="F12" s="123"/>
      <c r="G12" s="123"/>
      <c r="H12" s="123"/>
      <c r="I12" s="123"/>
      <c r="J12" s="123"/>
      <c r="K12" s="123"/>
      <c r="L12" s="123"/>
      <c r="M12" s="124"/>
      <c r="N12" s="28"/>
      <c r="O12" s="2"/>
      <c r="P12" s="2"/>
      <c r="Q12" s="2"/>
      <c r="R12" s="2"/>
      <c r="S12" s="2"/>
      <c r="T12" s="2"/>
      <c r="U12" s="2"/>
      <c r="V12" s="2"/>
      <c r="W12" s="2"/>
      <c r="X12" s="2"/>
      <c r="Y12" s="2"/>
      <c r="Z12" s="2"/>
      <c r="AA12" s="2"/>
      <c r="AB12" s="2"/>
      <c r="AC12" s="2"/>
      <c r="AD12" s="2"/>
      <c r="AE12" s="2"/>
      <c r="AF12" s="2"/>
      <c r="AG12" s="2"/>
      <c r="AH12" s="2"/>
      <c r="AI12" s="2"/>
      <c r="AJ12" s="2"/>
      <c r="AK12" s="2"/>
    </row>
    <row r="13" spans="1:46" s="3" customFormat="1" ht="24.75" customHeight="1" thickBot="1">
      <c r="A13" s="7"/>
      <c r="B13" s="7"/>
      <c r="C13" s="7"/>
      <c r="D13" s="7"/>
      <c r="E13" s="7"/>
      <c r="F13" s="7"/>
      <c r="G13" s="7"/>
      <c r="H13" s="7"/>
      <c r="I13" s="7"/>
      <c r="J13" s="7"/>
      <c r="K13" s="7"/>
      <c r="L13" s="7"/>
      <c r="M13" s="7"/>
      <c r="N13" s="7"/>
      <c r="O13" s="2"/>
      <c r="P13" s="2"/>
      <c r="Q13" s="2"/>
      <c r="R13" s="2"/>
      <c r="S13" s="2"/>
      <c r="T13" s="2"/>
      <c r="U13" s="2"/>
      <c r="V13" s="2"/>
      <c r="W13" s="2"/>
      <c r="X13" s="2"/>
      <c r="Y13" s="2"/>
      <c r="Z13" s="2"/>
      <c r="AA13" s="2"/>
      <c r="AB13" s="2"/>
      <c r="AC13" s="2"/>
      <c r="AD13" s="2"/>
      <c r="AE13" s="2"/>
      <c r="AF13" s="2"/>
      <c r="AG13" s="2"/>
      <c r="AH13" s="2"/>
      <c r="AI13" s="2"/>
      <c r="AJ13" s="2"/>
      <c r="AK13" s="2"/>
    </row>
    <row r="14" spans="1:46" s="3" customFormat="1" ht="24.75" customHeight="1">
      <c r="A14" s="129" t="s">
        <v>84</v>
      </c>
      <c r="B14" s="130"/>
      <c r="C14" s="130"/>
      <c r="D14" s="130"/>
      <c r="E14" s="130"/>
      <c r="F14" s="130"/>
      <c r="G14" s="130"/>
      <c r="H14" s="130"/>
      <c r="I14" s="130"/>
      <c r="J14" s="130"/>
      <c r="K14" s="130"/>
      <c r="L14" s="130"/>
      <c r="M14" s="130"/>
      <c r="N14" s="131"/>
      <c r="O14" s="132"/>
      <c r="P14" s="2"/>
      <c r="Q14" s="137" t="s">
        <v>85</v>
      </c>
      <c r="R14" s="138"/>
      <c r="S14" s="138"/>
      <c r="T14" s="139"/>
      <c r="U14" s="139"/>
      <c r="V14" s="139"/>
      <c r="W14" s="139"/>
      <c r="X14" s="139"/>
      <c r="Y14" s="139"/>
      <c r="Z14" s="138"/>
      <c r="AA14" s="138"/>
      <c r="AB14" s="138"/>
      <c r="AC14" s="138"/>
      <c r="AD14" s="138"/>
      <c r="AE14" s="138"/>
      <c r="AF14" s="138"/>
      <c r="AG14" s="140"/>
      <c r="AH14" s="2"/>
      <c r="AI14" s="93" t="s">
        <v>86</v>
      </c>
      <c r="AJ14" s="94"/>
      <c r="AK14" s="95"/>
      <c r="AM14" s="93" t="s">
        <v>87</v>
      </c>
      <c r="AN14" s="94"/>
      <c r="AO14" s="94"/>
      <c r="AP14" s="94"/>
      <c r="AQ14" s="94"/>
      <c r="AR14" s="38"/>
      <c r="AS14" s="93" t="s">
        <v>88</v>
      </c>
      <c r="AT14" s="95"/>
    </row>
    <row r="15" spans="1:46">
      <c r="A15" s="133"/>
      <c r="B15" s="134"/>
      <c r="C15" s="134"/>
      <c r="D15" s="134"/>
      <c r="E15" s="134"/>
      <c r="F15" s="134"/>
      <c r="G15" s="134"/>
      <c r="H15" s="134"/>
      <c r="I15" s="134"/>
      <c r="J15" s="134"/>
      <c r="K15" s="134"/>
      <c r="L15" s="134"/>
      <c r="M15" s="134"/>
      <c r="N15" s="135"/>
      <c r="O15" s="136"/>
      <c r="P15" s="2"/>
      <c r="Q15" s="29"/>
      <c r="R15" s="30"/>
      <c r="S15" s="30"/>
      <c r="T15" s="143" t="s">
        <v>89</v>
      </c>
      <c r="U15" s="143"/>
      <c r="V15" s="143"/>
      <c r="W15" s="143"/>
      <c r="X15" s="143"/>
      <c r="Y15" s="143"/>
      <c r="Z15" s="141"/>
      <c r="AA15" s="141"/>
      <c r="AB15" s="141"/>
      <c r="AC15" s="141"/>
      <c r="AD15" s="141"/>
      <c r="AE15" s="141"/>
      <c r="AF15" s="141"/>
      <c r="AG15" s="142"/>
      <c r="AH15" s="2"/>
      <c r="AI15" s="96"/>
      <c r="AJ15" s="97"/>
      <c r="AK15" s="98"/>
      <c r="AM15" s="96"/>
      <c r="AN15" s="97"/>
      <c r="AO15" s="97"/>
      <c r="AP15" s="97"/>
      <c r="AQ15" s="97"/>
      <c r="AR15" s="38"/>
      <c r="AS15" s="96"/>
      <c r="AT15" s="98"/>
    </row>
    <row r="16" spans="1:46" s="5" customFormat="1" ht="106.5" customHeight="1">
      <c r="A16" s="10" t="s">
        <v>90</v>
      </c>
      <c r="B16" s="11" t="s">
        <v>91</v>
      </c>
      <c r="C16" s="12" t="s">
        <v>92</v>
      </c>
      <c r="D16" s="12" t="s">
        <v>93</v>
      </c>
      <c r="E16" s="13" t="s">
        <v>94</v>
      </c>
      <c r="F16" s="22" t="s">
        <v>95</v>
      </c>
      <c r="G16" s="42" t="s">
        <v>96</v>
      </c>
      <c r="H16" s="13" t="s">
        <v>97</v>
      </c>
      <c r="I16" s="12" t="s">
        <v>98</v>
      </c>
      <c r="J16" s="12" t="s">
        <v>99</v>
      </c>
      <c r="K16" s="13" t="s">
        <v>100</v>
      </c>
      <c r="L16" s="13" t="s">
        <v>101</v>
      </c>
      <c r="M16" s="12" t="s">
        <v>98</v>
      </c>
      <c r="N16" s="12" t="s">
        <v>102</v>
      </c>
      <c r="O16" s="14" t="s">
        <v>103</v>
      </c>
      <c r="P16" s="2"/>
      <c r="Q16" s="15" t="s">
        <v>104</v>
      </c>
      <c r="R16" s="16" t="s">
        <v>105</v>
      </c>
      <c r="S16" s="33" t="s">
        <v>106</v>
      </c>
      <c r="T16" s="17" t="s">
        <v>107</v>
      </c>
      <c r="U16" s="17" t="s">
        <v>108</v>
      </c>
      <c r="V16" s="17" t="s">
        <v>109</v>
      </c>
      <c r="W16" s="17" t="s">
        <v>110</v>
      </c>
      <c r="X16" s="17" t="s">
        <v>111</v>
      </c>
      <c r="Y16" s="17" t="s">
        <v>112</v>
      </c>
      <c r="Z16" s="18" t="s">
        <v>113</v>
      </c>
      <c r="AA16" s="18" t="s">
        <v>114</v>
      </c>
      <c r="AB16" s="18" t="s">
        <v>98</v>
      </c>
      <c r="AC16" s="18" t="s">
        <v>115</v>
      </c>
      <c r="AD16" s="18" t="s">
        <v>98</v>
      </c>
      <c r="AE16" s="18" t="s">
        <v>102</v>
      </c>
      <c r="AF16" s="18" t="s">
        <v>116</v>
      </c>
      <c r="AG16" s="14" t="s">
        <v>117</v>
      </c>
      <c r="AH16" s="2"/>
      <c r="AI16" s="19" t="s">
        <v>118</v>
      </c>
      <c r="AJ16" s="16" t="s">
        <v>119</v>
      </c>
      <c r="AK16" s="37" t="s">
        <v>120</v>
      </c>
      <c r="AM16" s="40" t="s">
        <v>121</v>
      </c>
      <c r="AN16" s="40" t="s">
        <v>122</v>
      </c>
      <c r="AO16" s="40" t="s">
        <v>123</v>
      </c>
      <c r="AP16" s="40" t="s">
        <v>124</v>
      </c>
      <c r="AQ16" s="40" t="s">
        <v>125</v>
      </c>
      <c r="AR16" s="39"/>
      <c r="AS16" s="40" t="s">
        <v>126</v>
      </c>
      <c r="AT16" s="41" t="s">
        <v>127</v>
      </c>
    </row>
    <row r="17" spans="1:46" ht="198" customHeight="1">
      <c r="A17" s="162">
        <v>1</v>
      </c>
      <c r="B17" s="89" t="s">
        <v>12</v>
      </c>
      <c r="C17" s="125" t="s">
        <v>128</v>
      </c>
      <c r="D17" s="125" t="s">
        <v>129</v>
      </c>
      <c r="E17" s="125" t="s">
        <v>130</v>
      </c>
      <c r="F17" s="148"/>
      <c r="G17" s="89">
        <v>10</v>
      </c>
      <c r="H17" s="152" t="str">
        <f>IF(G17&lt;=0,"",IF(G17&lt;=2,"Muy Baja",IF(G17&lt;=24,"Baja",IF(G17&lt;=500,"Media",IF(G17&lt;=5000,"Alta","Muy Alta")))))</f>
        <v>Baja</v>
      </c>
      <c r="I17" s="144">
        <f>IF(H17="","",IF(H17="Muy Baja",0.2,IF(H17="Baja",0.4,IF(H17="Media",0.6,IF(H17="Alta",0.8,IF(H17="Muy Alta",1,))))))</f>
        <v>0.4</v>
      </c>
      <c r="J17" s="159" t="s">
        <v>44</v>
      </c>
      <c r="K17" s="108" t="str">
        <f>+J17</f>
        <v>El riesgo afecta la imagen de la entidad con algunos usuarios de relevancia frente al logro de los objetivos.</v>
      </c>
      <c r="L17" s="152" t="str">
        <f>+VLOOKUP(K17,Datos!$O$4:$P$15,2,FALSE)</f>
        <v>Moderado</v>
      </c>
      <c r="M17" s="144">
        <f>IF(L17="","",IF(L17="Leve",0.2,IF(L17="Menor",0.4,IF(L17="Moderado",0.6,IF(L17="Mayor",0.8,IF(L17="Catastrófico",1,))))))</f>
        <v>0.6</v>
      </c>
      <c r="N17" s="111" t="str">
        <f>+CONCATENATE(H17, " - ", L17)</f>
        <v>Baja - Moderado</v>
      </c>
      <c r="O17" s="156" t="str">
        <f>+VLOOKUP(N17,Datos!J4:K28,2,)</f>
        <v>MODERADO</v>
      </c>
      <c r="P17" s="34"/>
      <c r="Q17" s="20">
        <v>1</v>
      </c>
      <c r="R17" s="31" t="s">
        <v>131</v>
      </c>
      <c r="S17" s="46" t="str">
        <f t="shared" ref="S17:S22" si="0">IF(OR(T17="Preventivo",T17="Detectivo"),"Probabilidad",IF(T17="Correctivo","Impacto",""))</f>
        <v>Probabilidad</v>
      </c>
      <c r="T17" s="35" t="s">
        <v>55</v>
      </c>
      <c r="U17" s="35" t="s">
        <v>66</v>
      </c>
      <c r="V17" s="48" t="str">
        <f t="shared" ref="V17:V22" si="1">IF(AND(T17="Preventivo",U17="Automático"),"50%",IF(AND(T17="Preventivo",U17="Manual"),"40%",IF(AND(T17="Detectivo",U17="Automático"),"40%",IF(AND(T17="Detectivo",U17="Manual"),"30%",IF(AND(T17="Correctivo",U17="Automático"),"35%",IF(AND(T17="Correctivo",U17="Manual"),"25%",""))))))</f>
        <v>40%</v>
      </c>
      <c r="W17" s="70" t="s">
        <v>132</v>
      </c>
      <c r="X17" s="66" t="s">
        <v>133</v>
      </c>
      <c r="Y17" s="66" t="s">
        <v>134</v>
      </c>
      <c r="Z17" s="50">
        <f>IFERROR(IF(S17="Probabilidad",(I17-(+I17*V17)),IF(S17="Impacto",I17,"")),"")</f>
        <v>0.24</v>
      </c>
      <c r="AA17" s="51" t="str">
        <f t="shared" ref="AA17:AA20" si="2">IFERROR(IF(Z17="","",IF(Z17&lt;=0.2,"Muy Baja",IF(Z17&lt;=0.4,"Baja",IF(Z17&lt;=0.6,"Media",IF(Z17&lt;=0.8,"Alta","Muy Alta"))))),"")</f>
        <v>Baja</v>
      </c>
      <c r="AB17" s="50">
        <f t="shared" ref="AB17:AB20" si="3">+Z17</f>
        <v>0.24</v>
      </c>
      <c r="AC17" s="52" t="str">
        <f t="shared" ref="AC17:AC20" si="4">IFERROR(IF(AD17="","",IF(AD17&lt;=0.2,"Leve",IF(AD17&lt;=0.4,"Menor",IF(AD17&lt;=0.6,"Moderado",IF(AD17&lt;=0.8,"Mayor","Catastrófico"))))),"")</f>
        <v>Moderado</v>
      </c>
      <c r="AD17" s="50">
        <f>IFERROR(IF(S17="Impacto",(M17-(+M17*V17)),IF(S17="Probabilidad",M17,"")),"")</f>
        <v>0.6</v>
      </c>
      <c r="AE17" s="53" t="str">
        <f>+CONCATENATE(AA17, " - ", AC17)</f>
        <v>Baja - Moderado</v>
      </c>
      <c r="AF17" s="62" t="str">
        <f>+VLOOKUP(AE17,Datos!$J$4:$K$28,2,)</f>
        <v>MODERADO</v>
      </c>
      <c r="AG17" s="114" t="s">
        <v>135</v>
      </c>
      <c r="AH17" s="34"/>
      <c r="AI17" s="99" t="s">
        <v>136</v>
      </c>
      <c r="AJ17" s="102"/>
      <c r="AK17" s="105"/>
      <c r="AM17" s="168">
        <v>45792</v>
      </c>
      <c r="AN17" s="172" t="s">
        <v>137</v>
      </c>
      <c r="AO17" s="170" t="s">
        <v>138</v>
      </c>
      <c r="AP17" s="171" t="s">
        <v>139</v>
      </c>
      <c r="AQ17" s="171" t="s">
        <v>140</v>
      </c>
      <c r="AR17" s="71"/>
      <c r="AS17" s="166" t="s">
        <v>141</v>
      </c>
      <c r="AT17" s="184" t="s">
        <v>142</v>
      </c>
    </row>
    <row r="18" spans="1:46" ht="297.75" customHeight="1">
      <c r="A18" s="163"/>
      <c r="B18" s="90"/>
      <c r="C18" s="126"/>
      <c r="D18" s="126"/>
      <c r="E18" s="126"/>
      <c r="F18" s="149"/>
      <c r="G18" s="90"/>
      <c r="H18" s="153"/>
      <c r="I18" s="145"/>
      <c r="J18" s="160"/>
      <c r="K18" s="109"/>
      <c r="L18" s="153"/>
      <c r="M18" s="145"/>
      <c r="N18" s="112"/>
      <c r="O18" s="157"/>
      <c r="P18" s="2"/>
      <c r="Q18" s="8">
        <v>2</v>
      </c>
      <c r="R18" s="32" t="s">
        <v>143</v>
      </c>
      <c r="S18" s="47" t="str">
        <f t="shared" si="0"/>
        <v>Probabilidad</v>
      </c>
      <c r="T18" s="6" t="s">
        <v>55</v>
      </c>
      <c r="U18" s="6" t="s">
        <v>66</v>
      </c>
      <c r="V18" s="49" t="str">
        <f t="shared" si="1"/>
        <v>40%</v>
      </c>
      <c r="W18" s="67" t="s">
        <v>144</v>
      </c>
      <c r="X18" s="66" t="s">
        <v>133</v>
      </c>
      <c r="Y18" s="67" t="s">
        <v>145</v>
      </c>
      <c r="Z18" s="54">
        <f>IFERROR(IF(AND(S17="Probabilidad",S18="Probabilidad"),(AB17-(+AB17*V18)),IF(S18="Probabilidad",(I17-(+I17*V18)),IF(S18="Impacto",AB17,""))),"")</f>
        <v>0.14399999999999999</v>
      </c>
      <c r="AA18" s="55" t="str">
        <f t="shared" si="2"/>
        <v>Muy Baja</v>
      </c>
      <c r="AB18" s="54">
        <f t="shared" si="3"/>
        <v>0.14399999999999999</v>
      </c>
      <c r="AC18" s="56" t="str">
        <f t="shared" si="4"/>
        <v>Moderado</v>
      </c>
      <c r="AD18" s="54">
        <f>IFERROR(IF(AND(S17="Impacto",S17="Impacto"),(AD17-(+AD17*V18)),IF(S18="Impacto",(M17-(+M17*V18)),IF(S18="Probabilidad",AD17,""))),"")</f>
        <v>0.6</v>
      </c>
      <c r="AE18" s="57" t="str">
        <f t="shared" ref="AE18" si="5">+CONCATENATE(AA18, " - ", AC18)</f>
        <v>Muy Baja - Moderado</v>
      </c>
      <c r="AF18" s="63" t="str">
        <f>+VLOOKUP(AE18,Datos!$J$4:$K$28,2,)</f>
        <v>MODERADO</v>
      </c>
      <c r="AG18" s="115"/>
      <c r="AH18" s="2"/>
      <c r="AI18" s="100"/>
      <c r="AJ18" s="103"/>
      <c r="AK18" s="106"/>
      <c r="AM18" s="169"/>
      <c r="AN18" s="173"/>
      <c r="AO18" s="170"/>
      <c r="AP18" s="169"/>
      <c r="AQ18" s="169"/>
      <c r="AR18" s="72"/>
      <c r="AS18" s="167"/>
      <c r="AT18" s="174"/>
    </row>
    <row r="19" spans="1:46" ht="171.75" customHeight="1">
      <c r="A19" s="164"/>
      <c r="B19" s="91"/>
      <c r="C19" s="127"/>
      <c r="D19" s="127"/>
      <c r="E19" s="127"/>
      <c r="F19" s="150"/>
      <c r="G19" s="91"/>
      <c r="H19" s="154"/>
      <c r="I19" s="146"/>
      <c r="J19" s="160"/>
      <c r="K19" s="109"/>
      <c r="L19" s="154"/>
      <c r="M19" s="146"/>
      <c r="N19" s="112"/>
      <c r="O19" s="157"/>
      <c r="P19" s="2"/>
      <c r="Q19" s="43">
        <v>3</v>
      </c>
      <c r="R19" s="44" t="s">
        <v>146</v>
      </c>
      <c r="S19" s="47" t="str">
        <f t="shared" si="0"/>
        <v>Probabilidad</v>
      </c>
      <c r="T19" s="45" t="s">
        <v>57</v>
      </c>
      <c r="U19" s="45" t="s">
        <v>66</v>
      </c>
      <c r="V19" s="49" t="str">
        <f t="shared" si="1"/>
        <v>30%</v>
      </c>
      <c r="W19" s="68" t="s">
        <v>147</v>
      </c>
      <c r="X19" s="68" t="s">
        <v>148</v>
      </c>
      <c r="Y19" s="68" t="s">
        <v>149</v>
      </c>
      <c r="Z19" s="54">
        <f>IFERROR(IF(AND(S18="Probabilidad",S19="Probabilidad"),(AB18-(+AB18*V19)),IF(S19="Probabilidad",(I17-(+I17*V19)),IF(S19="Impacto",AB18,""))),"")</f>
        <v>0.1008</v>
      </c>
      <c r="AA19" s="55" t="str">
        <f t="shared" si="2"/>
        <v>Muy Baja</v>
      </c>
      <c r="AB19" s="54">
        <f t="shared" si="3"/>
        <v>0.1008</v>
      </c>
      <c r="AC19" s="56" t="str">
        <f t="shared" si="4"/>
        <v>Moderado</v>
      </c>
      <c r="AD19" s="54">
        <f>IFERROR(IF(AND(S18="Impacto",S18="Impacto"),(AD18-(+AD18*V19)),IF(S19="Impacto",(M17-(+M17*V19)),IF(S19="Probabilidad",AD18,""))),"")</f>
        <v>0.6</v>
      </c>
      <c r="AE19" s="57" t="str">
        <f t="shared" ref="AE19:AE20" si="6">+CONCATENATE(AA19, " - ", AC19)</f>
        <v>Muy Baja - Moderado</v>
      </c>
      <c r="AF19" s="63" t="str">
        <f>+VLOOKUP(AE19,Datos!$J$4:$K$28,2,)</f>
        <v>MODERADO</v>
      </c>
      <c r="AG19" s="116"/>
      <c r="AH19" s="2"/>
      <c r="AI19" s="100"/>
      <c r="AJ19" s="103"/>
      <c r="AK19" s="106"/>
      <c r="AM19" s="169"/>
      <c r="AN19" s="173"/>
      <c r="AO19" s="170"/>
      <c r="AP19" s="169"/>
      <c r="AQ19" s="169"/>
      <c r="AR19" s="72"/>
      <c r="AS19" s="167"/>
      <c r="AT19" s="174"/>
    </row>
    <row r="20" spans="1:46" ht="174" customHeight="1">
      <c r="A20" s="164"/>
      <c r="B20" s="91"/>
      <c r="C20" s="127"/>
      <c r="D20" s="127"/>
      <c r="E20" s="127"/>
      <c r="F20" s="150"/>
      <c r="G20" s="91"/>
      <c r="H20" s="154"/>
      <c r="I20" s="146"/>
      <c r="J20" s="160"/>
      <c r="K20" s="109"/>
      <c r="L20" s="154"/>
      <c r="M20" s="146"/>
      <c r="N20" s="112"/>
      <c r="O20" s="157"/>
      <c r="P20" s="36"/>
      <c r="Q20" s="9">
        <v>4</v>
      </c>
      <c r="R20" s="44" t="s">
        <v>150</v>
      </c>
      <c r="S20" s="47" t="str">
        <f t="shared" si="0"/>
        <v>Impacto</v>
      </c>
      <c r="T20" s="45" t="s">
        <v>59</v>
      </c>
      <c r="U20" s="45" t="s">
        <v>66</v>
      </c>
      <c r="V20" s="49" t="str">
        <f t="shared" si="1"/>
        <v>25%</v>
      </c>
      <c r="W20" s="70" t="s">
        <v>132</v>
      </c>
      <c r="X20" s="68" t="s">
        <v>151</v>
      </c>
      <c r="Y20" s="68" t="s">
        <v>152</v>
      </c>
      <c r="Z20" s="54">
        <f>IFERROR(IF(AND(S19="Probabilidad",S20="Probabilidad"),(AB19-(+AB19*V20)),IF(S20="Probabilidad",(I17-(+I17*V20)),IF(S20="Impacto",AB19,""))),"")</f>
        <v>0.1008</v>
      </c>
      <c r="AA20" s="55" t="str">
        <f t="shared" si="2"/>
        <v>Muy Baja</v>
      </c>
      <c r="AB20" s="54">
        <f t="shared" si="3"/>
        <v>0.1008</v>
      </c>
      <c r="AC20" s="56" t="str">
        <f t="shared" si="4"/>
        <v>Moderado</v>
      </c>
      <c r="AD20" s="54">
        <f>IFERROR(IF(AND(S19="Impacto",S19="Impacto"),(AD19-(+AD19*V20)),IF(S20="Impacto",(M17-(+M17*V20)),IF(S20="Probabilidad",AD19,""))),"")</f>
        <v>0.44999999999999996</v>
      </c>
      <c r="AE20" s="57" t="str">
        <f t="shared" si="6"/>
        <v>Muy Baja - Moderado</v>
      </c>
      <c r="AF20" s="63" t="str">
        <f>+VLOOKUP(AE20,Datos!$J$4:$K$28,2,)</f>
        <v>MODERADO</v>
      </c>
      <c r="AG20" s="116"/>
      <c r="AH20" s="36"/>
      <c r="AI20" s="100"/>
      <c r="AJ20" s="103"/>
      <c r="AK20" s="106"/>
      <c r="AM20" s="169"/>
      <c r="AN20" s="173"/>
      <c r="AO20" s="170"/>
      <c r="AP20" s="169"/>
      <c r="AQ20" s="169"/>
      <c r="AR20" s="72"/>
      <c r="AS20" s="167"/>
      <c r="AT20" s="174"/>
    </row>
    <row r="21" spans="1:46" ht="174" customHeight="1">
      <c r="A21" s="164"/>
      <c r="B21" s="91"/>
      <c r="C21" s="127"/>
      <c r="D21" s="127"/>
      <c r="E21" s="127"/>
      <c r="F21" s="150"/>
      <c r="G21" s="91"/>
      <c r="H21" s="154"/>
      <c r="I21" s="146"/>
      <c r="J21" s="160"/>
      <c r="K21" s="109"/>
      <c r="L21" s="154"/>
      <c r="M21" s="146"/>
      <c r="N21" s="112"/>
      <c r="O21" s="157"/>
      <c r="P21" s="2"/>
      <c r="Q21" s="43">
        <v>5</v>
      </c>
      <c r="R21" s="32" t="s">
        <v>153</v>
      </c>
      <c r="S21" s="47" t="str">
        <f t="shared" si="0"/>
        <v>Impacto</v>
      </c>
      <c r="T21" s="45" t="s">
        <v>59</v>
      </c>
      <c r="U21" s="45" t="s">
        <v>66</v>
      </c>
      <c r="V21" s="49" t="str">
        <f t="shared" si="1"/>
        <v>25%</v>
      </c>
      <c r="W21" s="73" t="s">
        <v>147</v>
      </c>
      <c r="X21" s="68" t="s">
        <v>154</v>
      </c>
      <c r="Y21" s="68" t="s">
        <v>155</v>
      </c>
      <c r="Z21" s="54">
        <f>IFERROR(IF(AND(S19="Probabilidad",S21="Probabilidad"),(AB19-(+AB19*V21)),IF(S21="Probabilidad",(I17-(+I17*V21)),IF(S21="Impacto",AB19,""))),"")</f>
        <v>0.1008</v>
      </c>
      <c r="AA21" s="55" t="str">
        <f t="shared" ref="AA21" si="7">IFERROR(IF(Z21="","",IF(Z21&lt;=0.2,"Muy Baja",IF(Z21&lt;=0.4,"Baja",IF(Z21&lt;=0.6,"Media",IF(Z21&lt;=0.8,"Alta","Muy Alta"))))),"")</f>
        <v>Muy Baja</v>
      </c>
      <c r="AB21" s="54">
        <f t="shared" ref="AB21" si="8">+Z21</f>
        <v>0.1008</v>
      </c>
      <c r="AC21" s="56" t="str">
        <f t="shared" ref="AC21" si="9">IFERROR(IF(AD21="","",IF(AD21&lt;=0.2,"Leve",IF(AD21&lt;=0.4,"Menor",IF(AD21&lt;=0.6,"Moderado",IF(AD21&lt;=0.8,"Mayor","Catastrófico"))))),"")</f>
        <v>Moderado</v>
      </c>
      <c r="AD21" s="54">
        <f>IFERROR(IF(AND(S19="Impacto",S19="Impacto"),(AD19-(+AD19*V21)),IF(S21="Impacto",(M17-(+M17*V21)),IF(S21="Probabilidad",AD19,""))),"")</f>
        <v>0.44999999999999996</v>
      </c>
      <c r="AE21" s="57" t="str">
        <f t="shared" ref="AE21" si="10">+CONCATENATE(AA21, " - ", AC21)</f>
        <v>Muy Baja - Moderado</v>
      </c>
      <c r="AF21" s="63" t="str">
        <f>+VLOOKUP(AE21,Datos!$J$4:$K$28,2,)</f>
        <v>MODERADO</v>
      </c>
      <c r="AG21" s="116"/>
      <c r="AH21" s="2"/>
      <c r="AI21" s="100"/>
      <c r="AJ21" s="103"/>
      <c r="AK21" s="106"/>
      <c r="AM21" s="169"/>
      <c r="AN21" s="173"/>
      <c r="AO21" s="170"/>
      <c r="AP21" s="169"/>
      <c r="AQ21" s="169"/>
      <c r="AR21" s="72"/>
      <c r="AS21" s="167"/>
      <c r="AT21" s="174"/>
    </row>
    <row r="22" spans="1:46" ht="174" customHeight="1">
      <c r="A22" s="165"/>
      <c r="B22" s="92"/>
      <c r="C22" s="128"/>
      <c r="D22" s="128"/>
      <c r="E22" s="128"/>
      <c r="F22" s="151"/>
      <c r="G22" s="92"/>
      <c r="H22" s="155"/>
      <c r="I22" s="147"/>
      <c r="J22" s="161"/>
      <c r="K22" s="110"/>
      <c r="L22" s="155"/>
      <c r="M22" s="147"/>
      <c r="N22" s="113"/>
      <c r="O22" s="158"/>
      <c r="P22" s="36"/>
      <c r="Q22" s="9">
        <v>6</v>
      </c>
      <c r="R22" s="65" t="s">
        <v>156</v>
      </c>
      <c r="S22" s="47" t="str">
        <f t="shared" si="0"/>
        <v>Impacto</v>
      </c>
      <c r="T22" s="21" t="s">
        <v>59</v>
      </c>
      <c r="U22" s="21" t="s">
        <v>66</v>
      </c>
      <c r="V22" s="49" t="str">
        <f t="shared" si="1"/>
        <v>25%</v>
      </c>
      <c r="W22" s="69" t="s">
        <v>157</v>
      </c>
      <c r="X22" s="69" t="s">
        <v>158</v>
      </c>
      <c r="Y22" s="69" t="s">
        <v>159</v>
      </c>
      <c r="Z22" s="58">
        <f>IFERROR(IF(AND(S21="Probabilidad",S22="Probabilidad"),(AB21-(+AB21*V22)),IF(S22="Probabilidad",(I17-(+I17*V22)),IF(S22="Impacto",AB21,""))),"")</f>
        <v>0.1008</v>
      </c>
      <c r="AA22" s="59" t="str">
        <f t="shared" ref="AA22" si="11">IFERROR(IF(Z22="","",IF(Z22&lt;=0.2,"Muy Baja",IF(Z22&lt;=0.4,"Baja",IF(Z22&lt;=0.6,"Media",IF(Z22&lt;=0.8,"Alta","Muy Alta"))))),"")</f>
        <v>Muy Baja</v>
      </c>
      <c r="AB22" s="58">
        <f t="shared" ref="AB22" si="12">+Z22</f>
        <v>0.1008</v>
      </c>
      <c r="AC22" s="60" t="str">
        <f t="shared" ref="AC22" si="13">IFERROR(IF(AD22="","",IF(AD22&lt;=0.2,"Leve",IF(AD22&lt;=0.4,"Menor",IF(AD22&lt;=0.6,"Moderado",IF(AD22&lt;=0.8,"Mayor","Catastrófico"))))),"")</f>
        <v>Menor</v>
      </c>
      <c r="AD22" s="58">
        <f>IFERROR(IF(AND(S21="Impacto",S21="Impacto"),(AD21-(+AD21*V22)),IF(S22="Impacto",(M17-(+M17*V22)),IF(S22="Probabilidad",AD21,""))),"")</f>
        <v>0.33749999999999997</v>
      </c>
      <c r="AE22" s="61" t="str">
        <f t="shared" ref="AE22" si="14">+CONCATENATE(AA22, " - ", AC22)</f>
        <v>Muy Baja - Menor</v>
      </c>
      <c r="AF22" s="64" t="str">
        <f>+VLOOKUP(AE22,Datos!$J$4:$K$28,2,)</f>
        <v>BAJO</v>
      </c>
      <c r="AG22" s="117"/>
      <c r="AH22" s="36"/>
      <c r="AI22" s="101"/>
      <c r="AJ22" s="104"/>
      <c r="AK22" s="107"/>
      <c r="AM22" s="169"/>
      <c r="AN22" s="173"/>
      <c r="AO22" s="170"/>
      <c r="AP22" s="169"/>
      <c r="AQ22" s="169"/>
      <c r="AR22" s="72"/>
      <c r="AS22" s="167"/>
      <c r="AT22" s="174"/>
    </row>
    <row r="23" spans="1:46">
      <c r="P23" s="2"/>
      <c r="AR23" s="38"/>
    </row>
    <row r="24" spans="1:46">
      <c r="P24" s="2"/>
    </row>
    <row r="25" spans="1:46">
      <c r="P25" s="2"/>
    </row>
    <row r="26" spans="1:46">
      <c r="P26" s="2"/>
    </row>
    <row r="27" spans="1:46">
      <c r="P27" s="2"/>
    </row>
    <row r="28" spans="1:46">
      <c r="P28" s="2"/>
    </row>
    <row r="29" spans="1:46">
      <c r="P29" s="2"/>
    </row>
    <row r="30" spans="1:46">
      <c r="P30" s="2"/>
    </row>
    <row r="31" spans="1:46">
      <c r="P31" s="2"/>
    </row>
    <row r="32" spans="1:46">
      <c r="P32" s="2"/>
    </row>
  </sheetData>
  <mergeCells count="50">
    <mergeCell ref="AQ1:AR2"/>
    <mergeCell ref="AS1:AT2"/>
    <mergeCell ref="AQ3:AR4"/>
    <mergeCell ref="AS3:AT4"/>
    <mergeCell ref="C5:AP8"/>
    <mergeCell ref="AQ5:AR6"/>
    <mergeCell ref="AS5:AT6"/>
    <mergeCell ref="AQ7:AR8"/>
    <mergeCell ref="AS7:AT8"/>
    <mergeCell ref="AS17:AS22"/>
    <mergeCell ref="AM14:AQ15"/>
    <mergeCell ref="AS14:AT15"/>
    <mergeCell ref="AM17:AM22"/>
    <mergeCell ref="AO17:AO22"/>
    <mergeCell ref="AP17:AP22"/>
    <mergeCell ref="AQ17:AQ22"/>
    <mergeCell ref="AN17:AN22"/>
    <mergeCell ref="AT17:AT22"/>
    <mergeCell ref="E17:E22"/>
    <mergeCell ref="A14:O15"/>
    <mergeCell ref="Q14:AG14"/>
    <mergeCell ref="Z15:AG15"/>
    <mergeCell ref="T15:Y15"/>
    <mergeCell ref="M17:M22"/>
    <mergeCell ref="F17:F22"/>
    <mergeCell ref="C17:C22"/>
    <mergeCell ref="D17:D22"/>
    <mergeCell ref="G17:G22"/>
    <mergeCell ref="H17:H22"/>
    <mergeCell ref="I17:I22"/>
    <mergeCell ref="O17:O22"/>
    <mergeCell ref="L17:L22"/>
    <mergeCell ref="J17:J22"/>
    <mergeCell ref="A17:A22"/>
    <mergeCell ref="A1:B8"/>
    <mergeCell ref="C1:AP4"/>
    <mergeCell ref="B17:B22"/>
    <mergeCell ref="AI14:AK15"/>
    <mergeCell ref="AI17:AI22"/>
    <mergeCell ref="AJ17:AJ22"/>
    <mergeCell ref="AK17:AK22"/>
    <mergeCell ref="K17:K22"/>
    <mergeCell ref="N17:N22"/>
    <mergeCell ref="AG17:AG22"/>
    <mergeCell ref="A10:C10"/>
    <mergeCell ref="D10:M10"/>
    <mergeCell ref="A11:C11"/>
    <mergeCell ref="D11:M11"/>
    <mergeCell ref="A12:C12"/>
    <mergeCell ref="D12:M12"/>
  </mergeCells>
  <conditionalFormatting sqref="H17:H22">
    <cfRule type="cellIs" dxfId="27" priority="24" operator="equal">
      <formula>"Muy Alta"</formula>
    </cfRule>
    <cfRule type="cellIs" dxfId="26" priority="25" operator="equal">
      <formula>"Alta"</formula>
    </cfRule>
    <cfRule type="cellIs" dxfId="25" priority="26" operator="equal">
      <formula>"Media"</formula>
    </cfRule>
    <cfRule type="cellIs" dxfId="24" priority="27" operator="equal">
      <formula>"Muy Baja"</formula>
    </cfRule>
    <cfRule type="cellIs" dxfId="23" priority="28" operator="equal">
      <formula>"Baja"</formula>
    </cfRule>
  </conditionalFormatting>
  <conditionalFormatting sqref="L17:L22">
    <cfRule type="cellIs" dxfId="22" priority="19" operator="equal">
      <formula>"Leve"</formula>
    </cfRule>
    <cfRule type="cellIs" dxfId="21" priority="20" operator="equal">
      <formula>"Catastrófico"</formula>
    </cfRule>
    <cfRule type="cellIs" dxfId="20" priority="21" operator="equal">
      <formula>"Mayor"</formula>
    </cfRule>
    <cfRule type="cellIs" dxfId="19" priority="22" operator="equal">
      <formula>"Moderado"</formula>
    </cfRule>
    <cfRule type="cellIs" dxfId="18" priority="23" operator="equal">
      <formula>"Menor"</formula>
    </cfRule>
  </conditionalFormatting>
  <conditionalFormatting sqref="O17:O22">
    <cfRule type="cellIs" dxfId="17" priority="15" operator="equal">
      <formula>"EXTREMO"</formula>
    </cfRule>
    <cfRule type="cellIs" dxfId="16" priority="16" operator="equal">
      <formula>"ALTO"</formula>
    </cfRule>
    <cfRule type="cellIs" dxfId="15" priority="17" operator="equal">
      <formula>"BAJO"</formula>
    </cfRule>
    <cfRule type="cellIs" dxfId="14" priority="18" operator="equal">
      <formula>"MODERADO"</formula>
    </cfRule>
  </conditionalFormatting>
  <conditionalFormatting sqref="AA17:AA22">
    <cfRule type="cellIs" dxfId="13" priority="10" operator="equal">
      <formula>"Muy Baja"</formula>
    </cfRule>
    <cfRule type="cellIs" dxfId="12" priority="11" operator="equal">
      <formula>"Baja"</formula>
    </cfRule>
    <cfRule type="cellIs" dxfId="11" priority="12" operator="equal">
      <formula>"Media"</formula>
    </cfRule>
    <cfRule type="cellIs" dxfId="10" priority="13" operator="equal">
      <formula>"Muy Alta"</formula>
    </cfRule>
    <cfRule type="cellIs" dxfId="9" priority="14" operator="equal">
      <formula>"Alta"</formula>
    </cfRule>
  </conditionalFormatting>
  <conditionalFormatting sqref="AC17:AC22">
    <cfRule type="cellIs" dxfId="8" priority="5" operator="equal">
      <formula>"Catastrófico"</formula>
    </cfRule>
    <cfRule type="cellIs" dxfId="7" priority="6" operator="equal">
      <formula>"Mayor"</formula>
    </cfRule>
    <cfRule type="cellIs" dxfId="6" priority="7" operator="equal">
      <formula>"Moderado"</formula>
    </cfRule>
    <cfRule type="cellIs" dxfId="5" priority="8" operator="equal">
      <formula>"Menor"</formula>
    </cfRule>
    <cfRule type="cellIs" dxfId="4" priority="9" operator="equal">
      <formula>"Leve"</formula>
    </cfRule>
  </conditionalFormatting>
  <conditionalFormatting sqref="AF17:AF22">
    <cfRule type="cellIs" dxfId="3" priority="1" operator="equal">
      <formula>"EXTREMO"</formula>
    </cfRule>
    <cfRule type="cellIs" dxfId="2" priority="2" operator="equal">
      <formula>"ALTO"</formula>
    </cfRule>
    <cfRule type="cellIs" dxfId="1" priority="3" operator="equal">
      <formula>"BAJO"</formula>
    </cfRule>
    <cfRule type="cellIs" dxfId="0" priority="4" operator="equal">
      <formula>"MODERADO"</formula>
    </cfRule>
  </conditionalFormatting>
  <pageMargins left="0.70866141732283472" right="0.70866141732283472" top="0.74803149606299213" bottom="0.74803149606299213" header="0.31496062992125984" footer="0.31496062992125984"/>
  <pageSetup paperSize="41" scale="54" fitToWidth="3" fitToHeight="3" orientation="landscape" r:id="rId1"/>
  <colBreaks count="1" manualBreakCount="1">
    <brk id="16" max="23" man="1"/>
  </colBreaks>
  <ignoredErrors>
    <ignoredError sqref="O17 L22:M22 M17 L18:M18" evalError="1"/>
  </ignoredErrors>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Datos!$A$4:$A$6</xm:f>
          </x14:formula1>
          <xm:sqref>B17:B22</xm:sqref>
        </x14:dataValidation>
        <x14:dataValidation type="list" allowBlank="1" showInputMessage="1" showErrorMessage="1" xr:uid="{00000000-0002-0000-0000-000001000000}">
          <x14:formula1>
            <xm:f>Datos!$O$3:$O$15</xm:f>
          </x14:formula1>
          <xm:sqref>J17:J22</xm:sqref>
        </x14:dataValidation>
        <x14:dataValidation type="list" allowBlank="1" showInputMessage="1" showErrorMessage="1" xr:uid="{00000000-0002-0000-0000-000002000000}">
          <x14:formula1>
            <xm:f>Datos!$P$19:$P$22</xm:f>
          </x14:formula1>
          <xm:sqref>T17:T22</xm:sqref>
        </x14:dataValidation>
        <x14:dataValidation type="list" allowBlank="1" showInputMessage="1" showErrorMessage="1" xr:uid="{00000000-0002-0000-0000-000003000000}">
          <x14:formula1>
            <xm:f>Datos!$P$25:$P$26</xm:f>
          </x14:formula1>
          <xm:sqref>U17:U22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election activeCell="C36" sqref="C36"/>
    </sheetView>
  </sheetViews>
  <sheetFormatPr defaultColWidth="11.42578125" defaultRowHeight="1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befd943-4f51-4e42-85af-a07052259448">
      <Terms xmlns="http://schemas.microsoft.com/office/infopath/2007/PartnerControls"/>
    </lcf76f155ced4ddcb4097134ff3c332f>
    <TaxCatchAll xmlns="d8efec78-3424-4c97-abf4-c2ff1d9e6d0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C960FE7278092C44B5607AA964C04AD8" ma:contentTypeVersion="18" ma:contentTypeDescription="Crear nuevo documento." ma:contentTypeScope="" ma:versionID="3c334712ddb1a386e221a84023a1ba0c">
  <xsd:schema xmlns:xsd="http://www.w3.org/2001/XMLSchema" xmlns:xs="http://www.w3.org/2001/XMLSchema" xmlns:p="http://schemas.microsoft.com/office/2006/metadata/properties" xmlns:ns2="8befd943-4f51-4e42-85af-a07052259448" xmlns:ns3="d8efec78-3424-4c97-abf4-c2ff1d9e6d03" targetNamespace="http://schemas.microsoft.com/office/2006/metadata/properties" ma:root="true" ma:fieldsID="1ff44eaf9d9925a66300bdb688085a0f" ns2:_="" ns3:_="">
    <xsd:import namespace="8befd943-4f51-4e42-85af-a07052259448"/>
    <xsd:import namespace="d8efec78-3424-4c97-abf4-c2ff1d9e6d0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fd943-4f51-4e42-85af-a070522594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8efec78-3424-4c97-abf4-c2ff1d9e6d03"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2" nillable="true" ma:displayName="Taxonomy Catch All Column" ma:hidden="true" ma:list="{dbdcf5c2-d273-4d70-8f91-c5c66f26fa01}" ma:internalName="TaxCatchAll" ma:showField="CatchAllData" ma:web="d8efec78-3424-4c97-abf4-c2ff1d9e6d0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9437C2B-A768-47D2-BB23-A27FF7DB66BA}"/>
</file>

<file path=customXml/itemProps2.xml><?xml version="1.0" encoding="utf-8"?>
<ds:datastoreItem xmlns:ds="http://schemas.openxmlformats.org/officeDocument/2006/customXml" ds:itemID="{2F3C59C1-7AE0-4A08-B288-EA641B691B9F}"/>
</file>

<file path=customXml/itemProps3.xml><?xml version="1.0" encoding="utf-8"?>
<ds:datastoreItem xmlns:ds="http://schemas.openxmlformats.org/officeDocument/2006/customXml" ds:itemID="{047C8D63-73AE-44F1-AE26-22D1EAB8846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Willington Granados Herrera</dc:creator>
  <cp:keywords/>
  <dc:description/>
  <cp:lastModifiedBy>Jean  Paul Pinzon Riano</cp:lastModifiedBy>
  <cp:revision/>
  <dcterms:created xsi:type="dcterms:W3CDTF">2021-05-10T15:52:34Z</dcterms:created>
  <dcterms:modified xsi:type="dcterms:W3CDTF">2025-05-26T20:51:44Z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0x010100C960FE7278092C44B5607AA964C04AD8</vt:lpwstr>
  </property>
  <property fmtid="{D5CDD505-2E9C-101B-9397-08002B2CF9AE}" pid="3" name="MediaServiceImageTags">
    <vt:lpwstr/>
  </property>
</Properties>
</file>